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\Departamentos\COGLC\COLIC\SELIC\EDITAIS\Editais 2025\50000.008858-2025-57 - Apoio Administrativo\"/>
    </mc:Choice>
  </mc:AlternateContent>
  <xr:revisionPtr revIDLastSave="0" documentId="8_{E35338E3-5EAC-4CAD-9471-121E13FD6725}" xr6:coauthVersionLast="47" xr6:coauthVersionMax="47" xr10:uidLastSave="{00000000-0000-0000-0000-000000000000}"/>
  <bookViews>
    <workbookView xWindow="29895" yWindow="1365" windowWidth="21600" windowHeight="11295" activeTab="1" xr2:uid="{D61DDF6B-6EE0-4D08-B19A-4259E0A5CBA4}"/>
  </bookViews>
  <sheets>
    <sheet name="Resumo" sheetId="3" r:id="rId1"/>
    <sheet name="Planilh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" l="1"/>
  <c r="I5" i="2"/>
  <c r="G6" i="3" s="1"/>
  <c r="J5" i="2"/>
  <c r="G7" i="3" s="1"/>
  <c r="G5" i="2"/>
  <c r="F50" i="2"/>
  <c r="F54" i="2" s="1"/>
  <c r="G30" i="2"/>
  <c r="H30" i="2"/>
  <c r="I30" i="2"/>
  <c r="J30" i="2"/>
  <c r="I25" i="2" l="1"/>
  <c r="F86" i="2"/>
  <c r="F77" i="2"/>
  <c r="J71" i="2"/>
  <c r="J95" i="2" s="1"/>
  <c r="I71" i="2"/>
  <c r="I95" i="2" s="1"/>
  <c r="H71" i="2"/>
  <c r="H95" i="2" s="1"/>
  <c r="G71" i="2"/>
  <c r="G95" i="2" s="1"/>
  <c r="F58" i="2"/>
  <c r="I58" i="2" s="1"/>
  <c r="F39" i="2"/>
  <c r="F37" i="2"/>
  <c r="I29" i="2"/>
  <c r="I32" i="2" s="1"/>
  <c r="F26" i="2"/>
  <c r="F41" i="2" s="1"/>
  <c r="I12" i="2"/>
  <c r="F11" i="2"/>
  <c r="G11" i="2" s="1"/>
  <c r="I57" i="2"/>
  <c r="I39" i="2" l="1"/>
  <c r="J29" i="2"/>
  <c r="J32" i="2" s="1"/>
  <c r="I59" i="2"/>
  <c r="I63" i="2" s="1"/>
  <c r="I23" i="2"/>
  <c r="I37" i="2"/>
  <c r="I49" i="2"/>
  <c r="I52" i="2"/>
  <c r="I24" i="2"/>
  <c r="I20" i="2"/>
  <c r="F59" i="2"/>
  <c r="I50" i="2"/>
  <c r="I53" i="2"/>
  <c r="I40" i="2"/>
  <c r="I51" i="2"/>
  <c r="H29" i="2"/>
  <c r="H32" i="2" s="1"/>
  <c r="G5" i="3"/>
  <c r="I41" i="2"/>
  <c r="H40" i="2"/>
  <c r="I11" i="2"/>
  <c r="I13" i="2" s="1"/>
  <c r="F13" i="2"/>
  <c r="I22" i="2"/>
  <c r="G58" i="2"/>
  <c r="J58" i="2" s="1"/>
  <c r="I19" i="2"/>
  <c r="H58" i="2"/>
  <c r="F38" i="2"/>
  <c r="I48" i="2"/>
  <c r="I21" i="2"/>
  <c r="I91" i="2"/>
  <c r="I18" i="2"/>
  <c r="I54" i="2" l="1"/>
  <c r="I38" i="2"/>
  <c r="I43" i="2" s="1"/>
  <c r="I93" i="2" s="1"/>
  <c r="J41" i="2"/>
  <c r="H21" i="2"/>
  <c r="H11" i="2"/>
  <c r="H18" i="2"/>
  <c r="H41" i="2"/>
  <c r="H12" i="2"/>
  <c r="H91" i="2"/>
  <c r="H37" i="2"/>
  <c r="H39" i="2"/>
  <c r="H24" i="2"/>
  <c r="H51" i="2"/>
  <c r="H49" i="2"/>
  <c r="H53" i="2"/>
  <c r="H23" i="2"/>
  <c r="H25" i="2"/>
  <c r="H38" i="2"/>
  <c r="H52" i="2"/>
  <c r="H50" i="2"/>
  <c r="H48" i="2"/>
  <c r="H19" i="2"/>
  <c r="H57" i="2"/>
  <c r="H59" i="2" s="1"/>
  <c r="H63" i="2" s="1"/>
  <c r="H22" i="2"/>
  <c r="H20" i="2"/>
  <c r="I26" i="2"/>
  <c r="F43" i="2"/>
  <c r="F14" i="2"/>
  <c r="H54" i="2" l="1"/>
  <c r="I62" i="2"/>
  <c r="I64" i="2" s="1"/>
  <c r="I94" i="2" s="1"/>
  <c r="J18" i="2"/>
  <c r="J12" i="2"/>
  <c r="J37" i="2"/>
  <c r="J11" i="2"/>
  <c r="J20" i="2"/>
  <c r="J91" i="2"/>
  <c r="J53" i="2"/>
  <c r="J39" i="2"/>
  <c r="J49" i="2"/>
  <c r="J21" i="2"/>
  <c r="J38" i="2"/>
  <c r="J25" i="2"/>
  <c r="J22" i="2"/>
  <c r="J23" i="2"/>
  <c r="J40" i="2"/>
  <c r="J19" i="2"/>
  <c r="J51" i="2"/>
  <c r="J50" i="2"/>
  <c r="J48" i="2"/>
  <c r="J24" i="2"/>
  <c r="J52" i="2"/>
  <c r="H13" i="2"/>
  <c r="H26" i="2"/>
  <c r="H43" i="2"/>
  <c r="H93" i="2" s="1"/>
  <c r="J14" i="2"/>
  <c r="I14" i="2"/>
  <c r="I15" i="2" s="1"/>
  <c r="I33" i="2" s="1"/>
  <c r="I92" i="2" s="1"/>
  <c r="H14" i="2"/>
  <c r="F15" i="2"/>
  <c r="I96" i="2" l="1"/>
  <c r="I75" i="2" s="1"/>
  <c r="I76" i="2" s="1"/>
  <c r="J54" i="2"/>
  <c r="H62" i="2"/>
  <c r="H64" i="2" s="1"/>
  <c r="H94" i="2" s="1"/>
  <c r="J13" i="2"/>
  <c r="J15" i="2" s="1"/>
  <c r="J26" i="2"/>
  <c r="J43" i="2"/>
  <c r="J93" i="2" s="1"/>
  <c r="H15" i="2"/>
  <c r="H33" i="2" s="1"/>
  <c r="H92" i="2" s="1"/>
  <c r="H96" i="2" l="1"/>
  <c r="J62" i="2"/>
  <c r="J33" i="2"/>
  <c r="J92" i="2" s="1"/>
  <c r="I77" i="2"/>
  <c r="I98" i="2" s="1"/>
  <c r="H6" i="3" s="1"/>
  <c r="J6" i="3" s="1"/>
  <c r="K6" i="3" s="1"/>
  <c r="H75" i="2" l="1"/>
  <c r="H76" i="2" s="1"/>
  <c r="I83" i="2"/>
  <c r="I81" i="2"/>
  <c r="I80" i="2"/>
  <c r="H77" i="2" l="1"/>
  <c r="I86" i="2"/>
  <c r="I87" i="2" s="1"/>
  <c r="I97" i="2" s="1"/>
  <c r="I6" i="3"/>
  <c r="H80" i="2" l="1"/>
  <c r="H98" i="2"/>
  <c r="H5" i="3" s="1"/>
  <c r="H83" i="2"/>
  <c r="H81" i="2"/>
  <c r="G29" i="2"/>
  <c r="G32" i="2" s="1"/>
  <c r="G4" i="3"/>
  <c r="J5" i="3" l="1"/>
  <c r="K5" i="3" s="1"/>
  <c r="I5" i="3"/>
  <c r="H86" i="2"/>
  <c r="H87" i="2" s="1"/>
  <c r="H97" i="2" s="1"/>
  <c r="G52" i="2"/>
  <c r="G51" i="2"/>
  <c r="G40" i="2"/>
  <c r="G21" i="2"/>
  <c r="G53" i="2"/>
  <c r="G22" i="2"/>
  <c r="G91" i="2"/>
  <c r="G20" i="2"/>
  <c r="G39" i="2"/>
  <c r="G23" i="2"/>
  <c r="G50" i="2"/>
  <c r="G49" i="2"/>
  <c r="G57" i="2"/>
  <c r="G18" i="2"/>
  <c r="G19" i="2"/>
  <c r="G41" i="2"/>
  <c r="G24" i="2"/>
  <c r="G48" i="2"/>
  <c r="G25" i="2"/>
  <c r="G12" i="2"/>
  <c r="G37" i="2"/>
  <c r="G38" i="2"/>
  <c r="G14" i="2"/>
  <c r="G54" i="2" l="1"/>
  <c r="G43" i="2"/>
  <c r="G93" i="2" s="1"/>
  <c r="G26" i="2"/>
  <c r="G59" i="2"/>
  <c r="G63" i="2" s="1"/>
  <c r="J57" i="2"/>
  <c r="G13" i="2"/>
  <c r="G15" i="2" s="1"/>
  <c r="G62" i="2" l="1"/>
  <c r="G64" i="2" s="1"/>
  <c r="G94" i="2" s="1"/>
  <c r="J59" i="2"/>
  <c r="J63" i="2" s="1"/>
  <c r="J64" i="2" s="1"/>
  <c r="J94" i="2" s="1"/>
  <c r="J96" i="2" s="1"/>
  <c r="G33" i="2"/>
  <c r="G92" i="2" s="1"/>
  <c r="J75" i="2" l="1"/>
  <c r="J76" i="2" s="1"/>
  <c r="J77" i="2" s="1"/>
  <c r="J98" i="2" s="1"/>
  <c r="H7" i="3" s="1"/>
  <c r="J7" i="3" s="1"/>
  <c r="K7" i="3" s="1"/>
  <c r="G96" i="2"/>
  <c r="G75" i="2" l="1"/>
  <c r="G76" i="2" s="1"/>
  <c r="G77" i="2" s="1"/>
  <c r="G98" i="2" s="1"/>
  <c r="H4" i="3" s="1"/>
  <c r="J83" i="2"/>
  <c r="J80" i="2"/>
  <c r="J81" i="2"/>
  <c r="I4" i="3" l="1"/>
  <c r="J4" i="3"/>
  <c r="K4" i="3" s="1"/>
  <c r="K8" i="3" s="1"/>
  <c r="G80" i="2"/>
  <c r="G81" i="2"/>
  <c r="G83" i="2"/>
  <c r="I7" i="3"/>
  <c r="J86" i="2"/>
  <c r="J87" i="2" s="1"/>
  <c r="J97" i="2" s="1"/>
  <c r="G86" i="2" l="1"/>
  <c r="G87" i="2" s="1"/>
  <c r="G97" i="2" s="1"/>
</calcChain>
</file>

<file path=xl/sharedStrings.xml><?xml version="1.0" encoding="utf-8"?>
<sst xmlns="http://schemas.openxmlformats.org/spreadsheetml/2006/main" count="228" uniqueCount="135">
  <si>
    <t xml:space="preserve">Psicólogo Organizacional </t>
  </si>
  <si>
    <t>Módulo 1 - Composição da remuneração</t>
  </si>
  <si>
    <t>Remuneração</t>
  </si>
  <si>
    <t>Unidade</t>
  </si>
  <si>
    <t>Quant.</t>
  </si>
  <si>
    <t>Subtotal</t>
  </si>
  <si>
    <t>A</t>
  </si>
  <si>
    <t xml:space="preserve">Salário </t>
  </si>
  <si>
    <t>B</t>
  </si>
  <si>
    <t>Adicional de Periculosidade</t>
  </si>
  <si>
    <t>TOTAL Módulo 1 - Composição da remuneração</t>
  </si>
  <si>
    <t>Módulo 2 - Encargos e Benefícios Anuais, Mensais e Diários</t>
  </si>
  <si>
    <t>2.1</t>
  </si>
  <si>
    <t>% sobre remuneração</t>
  </si>
  <si>
    <t>13º (décimo terceiro) salário</t>
  </si>
  <si>
    <t>Férias + Adicional de Férias</t>
  </si>
  <si>
    <t>D</t>
  </si>
  <si>
    <t>Incidência do submódulo 2.2 sobre o submódulo 2.1</t>
  </si>
  <si>
    <t>2.2</t>
  </si>
  <si>
    <t>INSS</t>
  </si>
  <si>
    <t xml:space="preserve">SALÁRIO EDUCAÇÃO </t>
  </si>
  <si>
    <t>C</t>
  </si>
  <si>
    <t>SAT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</si>
  <si>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</si>
  <si>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</si>
  <si>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</si>
  <si>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</si>
  <si>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</si>
  <si>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</si>
  <si>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</si>
  <si>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</si>
  <si>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</si>
  <si>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2.3</t>
  </si>
  <si>
    <t>BENEFÍCIOS MENSAIS E DIÁRIOS</t>
  </si>
  <si>
    <t>% desconto</t>
  </si>
  <si>
    <t>Unid/dias</t>
  </si>
  <si>
    <t>Valor Unitário</t>
  </si>
  <si>
    <t>TOTAL Módulo 2 - Encargos e Benefícios Anuais, Mensais e Diários</t>
  </si>
  <si>
    <t>Módulo 3 - Provisão para Rescisão</t>
  </si>
  <si>
    <t>Provisão para rescisão</t>
  </si>
  <si>
    <t>%</t>
  </si>
  <si>
    <t>Total</t>
  </si>
  <si>
    <t xml:space="preserve">Aviso prévio indenizado </t>
  </si>
  <si>
    <t xml:space="preserve">Incidência do FGTS sobre aviso prévio indenizado </t>
  </si>
  <si>
    <t>Multa sobre FGTS e contribuições sociais sobre o aviso prévio indenizado</t>
  </si>
  <si>
    <t>Aviso prévio trabalhado</t>
  </si>
  <si>
    <t>Incidência dos encargos do submódulo 2.2 sobre aviso prévio trabalhado</t>
  </si>
  <si>
    <t>Multa sobre FGTS e contribuições sociais sobre o aviso prévio trabalhado</t>
  </si>
  <si>
    <t>TOTAL Módulo 3 - Insumos Diversos</t>
  </si>
  <si>
    <t>OBS. Conforme entendimento do TCU no Acórdão nº 1.186/2017 - Plenário, a Administração "deve estabelecer na minuta do contrato que a parcela mensal a título de aviso prévio trabalhado será no percentual máximo de 1,94% no primeiro ano, e, em caso de prorrogação do contrato, o percentual máximo dessa parcela será de 0,194% a cada ano de prorrogação, a ser incluído por ocasião da formulação do aditivo da prorrogação do contrato, conforme a Lei 12.506/2011" (Enunciado do Boletim de Jurisprudência nº 176/2017).</t>
  </si>
  <si>
    <t>Módulo 4 - Custo de Reposição do Profissional Ausente</t>
  </si>
  <si>
    <t>4.1</t>
  </si>
  <si>
    <t>Ausências legais</t>
  </si>
  <si>
    <t>Férias (custo do ferista - cobertura do residente)</t>
  </si>
  <si>
    <t>Ausências por acidente de trabalho</t>
  </si>
  <si>
    <t>Ausência por doença</t>
  </si>
  <si>
    <t>Outros especificar</t>
  </si>
  <si>
    <t>4.2</t>
  </si>
  <si>
    <t>Intrajornada</t>
  </si>
  <si>
    <t xml:space="preserve">Intervalo para repouso ou alimentação </t>
  </si>
  <si>
    <t>% da remuneração</t>
  </si>
  <si>
    <t>Módulo 5 - Insumos Diversos</t>
  </si>
  <si>
    <t>Insumos diversos</t>
  </si>
  <si>
    <t>Materiais</t>
  </si>
  <si>
    <t>Equipamentos</t>
  </si>
  <si>
    <t>TOTAL Módulo 5 -  Insumos Diversos</t>
  </si>
  <si>
    <t>Módulo 6 -  Custos indiretos, Lucro e Tributos</t>
  </si>
  <si>
    <t>Custos Indiretos, Tributos e Lucro</t>
  </si>
  <si>
    <t>Custos Indiretos (Taxa de Administração Desp. Operacionais)</t>
  </si>
  <si>
    <t>Lucro</t>
  </si>
  <si>
    <t>Subtotal (A+B)</t>
  </si>
  <si>
    <t>Tributos</t>
  </si>
  <si>
    <t>C.1</t>
  </si>
  <si>
    <t>Tributos Federais</t>
  </si>
  <si>
    <t>COFINS</t>
  </si>
  <si>
    <t>PIS</t>
  </si>
  <si>
    <t>C.2</t>
  </si>
  <si>
    <t>Tributos Estaduais</t>
  </si>
  <si>
    <t>ISS</t>
  </si>
  <si>
    <t>C.3</t>
  </si>
  <si>
    <t xml:space="preserve">Tributos Municipais </t>
  </si>
  <si>
    <t>C.4</t>
  </si>
  <si>
    <t>Outros tributos</t>
  </si>
  <si>
    <t>Subtotal (C)</t>
  </si>
  <si>
    <t>Mão-de-obra vinculada à execução contratual</t>
  </si>
  <si>
    <t>Módulo 1 – Composição da Remuneração</t>
  </si>
  <si>
    <t>Módulo 2 – Encargos e Benefícios Anuais, Mensais e Diários Benefícios Mensais e Diários</t>
  </si>
  <si>
    <t>Módulo 3 – Provisão para Rescisão</t>
  </si>
  <si>
    <t>Módulo 4 – Custo de reposição do profissional ausente</t>
  </si>
  <si>
    <t>Módulo 5 - Insumo diversos</t>
  </si>
  <si>
    <t>Módulo 6 – Custos indiretos, tributos e lucro</t>
  </si>
  <si>
    <t>Valor Mensal</t>
  </si>
  <si>
    <t>Psicólogo Organizacional</t>
  </si>
  <si>
    <t>Grupo</t>
  </si>
  <si>
    <t>Assistente Administrativo Nível I</t>
  </si>
  <si>
    <t>Assistente Administrativo Nível II</t>
  </si>
  <si>
    <t>Assistente Administrativo Nível III</t>
  </si>
  <si>
    <t>Item</t>
  </si>
  <si>
    <t>Assistente Adm.
Nível III</t>
  </si>
  <si>
    <t>Assistente Adm.
Nível II</t>
  </si>
  <si>
    <t>Assistente Adm.
Nível I</t>
  </si>
  <si>
    <t>QUADRO RESUMO DO CUSTO POR EMPREGADO</t>
  </si>
  <si>
    <t>42/2025 - SindServ.</t>
  </si>
  <si>
    <t>Auxílio alimentação - CCT 42/2025 - SindServ.</t>
  </si>
  <si>
    <t>Convenção Coletiva de Trabalho p/ Benefícios</t>
  </si>
  <si>
    <t>Outros</t>
  </si>
  <si>
    <t>AUSÊNCIAS LEGAIS</t>
  </si>
  <si>
    <t>INTRAJORNADA</t>
  </si>
  <si>
    <t>QUADRO RESUMO - MÓDULO 4 -  CUSTO DE REPOSIÇÃO DE PROFISSIONAL AUSENTE</t>
  </si>
  <si>
    <t>13º Salário, Férias e Adicional de Férias</t>
  </si>
  <si>
    <t>Encargos Previdenciários, FGTS e Outras Contribuições</t>
  </si>
  <si>
    <t>Total do Submódulo 2.1</t>
  </si>
  <si>
    <t>Total do Submódulo 2.2</t>
  </si>
  <si>
    <t>Total do Submódulo 2.3</t>
  </si>
  <si>
    <t>Total do Submódulo 4.1</t>
  </si>
  <si>
    <t>Total do Submódulo 4.2</t>
  </si>
  <si>
    <t>Total Módulo 4 - Encargos Sociais e Trabalhistas</t>
  </si>
  <si>
    <t>Total Módulo 6 - Custos indiretos, Lucro e Tributos</t>
  </si>
  <si>
    <t>VALOR TOTAL POR POSTO</t>
  </si>
  <si>
    <t>Licenças maternidade/paternidade</t>
  </si>
  <si>
    <t>Uniformes</t>
  </si>
  <si>
    <t>CONTRATAÇÃO DE APOIO ADMINISTRATIVO</t>
  </si>
  <si>
    <t>CBO</t>
  </si>
  <si>
    <t>Jornada</t>
  </si>
  <si>
    <t xml:space="preserve">Valor
Salário-Base </t>
  </si>
  <si>
    <t>Valor Mensal Total
(C) = A x B</t>
  </si>
  <si>
    <t>4110-10</t>
  </si>
  <si>
    <t>2515-40</t>
  </si>
  <si>
    <t>40 horas</t>
  </si>
  <si>
    <t>Vale transporte</t>
  </si>
  <si>
    <t>Descrição</t>
  </si>
  <si>
    <t>Quantidade de postos
(A)</t>
  </si>
  <si>
    <t>Valor do Posto (mensal)
(B)</t>
  </si>
  <si>
    <t>Valor Total Anual
(E) = D x A</t>
  </si>
  <si>
    <t>Valor Unitário do Posto (1 ano)
(D) = B x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</si>
</sst>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7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0" xfId="1" applyFont="1"/>
    <xf numFmtId="164" fontId="2" fillId="5" borderId="1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9" fontId="2" fillId="4" borderId="1" xfId="3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5" borderId="7" xfId="0" applyNumberFormat="1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0" fontId="2" fillId="5" borderId="7" xfId="0" applyNumberFormat="1" applyFont="1" applyFill="1" applyBorder="1" applyAlignment="1">
      <alignment horizontal="center" vertical="center" wrapText="1"/>
    </xf>
    <xf numFmtId="44" fontId="0" fillId="0" borderId="7" xfId="1" applyFont="1" applyFill="1" applyBorder="1" applyAlignment="1">
      <alignment horizontal="center" vertical="center" wrapText="1"/>
    </xf>
    <xf numFmtId="9" fontId="2" fillId="0" borderId="1" xfId="3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2" fillId="4" borderId="9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4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10" fontId="0" fillId="4" borderId="9" xfId="0" applyNumberForma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9" fontId="2" fillId="0" borderId="1" xfId="3" applyFont="1" applyBorder="1" applyAlignment="1">
      <alignment vertical="center" wrapText="1"/>
    </xf>
    <xf numFmtId="9" fontId="0" fillId="0" borderId="1" xfId="3" applyFont="1" applyBorder="1" applyAlignment="1">
      <alignment vertical="center" wrapText="1"/>
    </xf>
    <xf numFmtId="164" fontId="3" fillId="5" borderId="1" xfId="2" applyNumberFormat="1" applyFont="1" applyFill="1" applyBorder="1" applyAlignment="1">
      <alignment horizontal="center" vertical="center" wrapText="1"/>
    </xf>
    <xf numFmtId="9" fontId="0" fillId="0" borderId="0" xfId="3" applyFont="1" applyBorder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0" fillId="0" borderId="7" xfId="0" applyNumberFormat="1" applyBorder="1" applyAlignment="1">
      <alignment horizontal="center" vertical="center" wrapText="1"/>
    </xf>
    <xf numFmtId="9" fontId="0" fillId="0" borderId="9" xfId="3" applyFont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0" fontId="2" fillId="4" borderId="9" xfId="3" applyNumberFormat="1" applyFont="1" applyFill="1" applyBorder="1" applyAlignment="1">
      <alignment horizontal="center" vertical="center" wrapText="1"/>
    </xf>
    <xf numFmtId="10" fontId="0" fillId="0" borderId="1" xfId="3" applyNumberFormat="1" applyFont="1" applyFill="1" applyBorder="1" applyAlignment="1">
      <alignment horizontal="center" vertical="center" wrapText="1"/>
    </xf>
    <xf numFmtId="10" fontId="0" fillId="0" borderId="1" xfId="3" applyNumberFormat="1" applyFont="1" applyBorder="1" applyAlignment="1">
      <alignment horizontal="center" vertical="center" wrapText="1"/>
    </xf>
    <xf numFmtId="10" fontId="2" fillId="4" borderId="1" xfId="3" applyNumberFormat="1" applyFont="1" applyFill="1" applyBorder="1" applyAlignment="1">
      <alignment horizontal="center" vertical="center" wrapText="1"/>
    </xf>
    <xf numFmtId="10" fontId="0" fillId="4" borderId="1" xfId="0" applyNumberFormat="1" applyFill="1" applyBorder="1" applyAlignment="1">
      <alignment horizontal="center" vertical="center" wrapText="1"/>
    </xf>
    <xf numFmtId="9" fontId="0" fillId="0" borderId="7" xfId="0" applyNumberForma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2" fillId="0" borderId="0" xfId="0" applyNumberFormat="1" applyFont="1" applyAlignment="1">
      <alignment horizontal="center" vertical="center" wrapText="1"/>
    </xf>
    <xf numFmtId="10" fontId="0" fillId="0" borderId="9" xfId="0" applyNumberFormat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2" fillId="0" borderId="7" xfId="0" applyNumberFormat="1" applyFont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0" fontId="2" fillId="2" borderId="0" xfId="0" applyNumberFormat="1" applyFont="1" applyFill="1" applyAlignment="1">
      <alignment horizontal="center" vertical="center" wrapText="1"/>
    </xf>
    <xf numFmtId="9" fontId="0" fillId="0" borderId="0" xfId="3" applyFont="1" applyAlignment="1">
      <alignment vertical="center" wrapText="1"/>
    </xf>
    <xf numFmtId="44" fontId="0" fillId="0" borderId="0" xfId="1" applyFont="1" applyAlignment="1">
      <alignment vertical="center"/>
    </xf>
    <xf numFmtId="44" fontId="0" fillId="0" borderId="0" xfId="1" applyFont="1" applyAlignment="1">
      <alignment vertical="center" wrapText="1"/>
    </xf>
    <xf numFmtId="164" fontId="0" fillId="0" borderId="0" xfId="0" applyNumberFormat="1" applyAlignment="1">
      <alignment vertical="center"/>
    </xf>
    <xf numFmtId="44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</cellXfs>
  <cellStyles count="4">
    <cellStyle name="Moeda" xfId="1" builtinId="4"/>
    <cellStyle name="Normal" xfId="0" builtinId="0"/>
    <cellStyle name="Porcentagem" xfId="3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6C88-A505-451D-B56D-15DB4756E125}">
  <dimension ref="A2:K18"/>
  <sheetViews>
    <sheetView zoomScaleNormal="100" workbookViewId="0">
      <selection activeCell="M14" sqref="M14"/>
    </sheetView>
  </sheetViews>
  <sheetFormatPr defaultRowHeight="15" x14ac:dyDescent="0.25"/>
  <cols>
    <col min="1" max="1" width="7.85546875" customWidth="1"/>
    <col min="2" max="2" width="7.42578125" customWidth="1"/>
    <col min="3" max="3" width="31.7109375" bestFit="1" customWidth="1"/>
    <col min="4" max="4" width="7.7109375" bestFit="1" customWidth="1"/>
    <col min="5" max="5" width="8.28515625" bestFit="1" customWidth="1"/>
    <col min="6" max="6" width="14" customWidth="1"/>
    <col min="7" max="7" width="13" customWidth="1"/>
    <col min="8" max="8" width="14.140625" customWidth="1"/>
    <col min="9" max="10" width="18.28515625" customWidth="1"/>
    <col min="11" max="11" width="16.85546875" bestFit="1" customWidth="1"/>
  </cols>
  <sheetData>
    <row r="2" spans="1:11" ht="18.75" customHeight="1" x14ac:dyDescent="0.25">
      <c r="A2" s="93" t="s">
        <v>121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48.75" customHeight="1" x14ac:dyDescent="0.25">
      <c r="A3" s="4" t="s">
        <v>93</v>
      </c>
      <c r="B3" s="4" t="s">
        <v>97</v>
      </c>
      <c r="C3" s="4" t="s">
        <v>130</v>
      </c>
      <c r="D3" s="4" t="s">
        <v>122</v>
      </c>
      <c r="E3" s="4" t="s">
        <v>123</v>
      </c>
      <c r="F3" s="4" t="s">
        <v>131</v>
      </c>
      <c r="G3" s="4" t="s">
        <v>124</v>
      </c>
      <c r="H3" s="4" t="s">
        <v>132</v>
      </c>
      <c r="I3" s="4" t="s">
        <v>125</v>
      </c>
      <c r="J3" s="4" t="s">
        <v>134</v>
      </c>
      <c r="K3" s="4" t="s">
        <v>133</v>
      </c>
    </row>
    <row r="4" spans="1:11" ht="19.5" customHeight="1" x14ac:dyDescent="0.25">
      <c r="A4" s="90">
        <v>1</v>
      </c>
      <c r="B4" s="53">
        <v>1</v>
      </c>
      <c r="C4" s="31" t="s">
        <v>94</v>
      </c>
      <c r="D4" s="29" t="s">
        <v>126</v>
      </c>
      <c r="E4" s="29" t="s">
        <v>128</v>
      </c>
      <c r="F4" s="29">
        <v>242</v>
      </c>
      <c r="G4" s="30">
        <f>Planilha!G5</f>
        <v>2974.93</v>
      </c>
      <c r="H4" s="49">
        <f>Planilha!G98</f>
        <v>7618.35</v>
      </c>
      <c r="I4" s="54">
        <f>H4*F4</f>
        <v>1843640.7000000002</v>
      </c>
      <c r="J4" s="49">
        <f>H4*12</f>
        <v>91420.200000000012</v>
      </c>
      <c r="K4" s="49">
        <f>J4*F4</f>
        <v>22123688.400000002</v>
      </c>
    </row>
    <row r="5" spans="1:11" ht="19.5" customHeight="1" x14ac:dyDescent="0.25">
      <c r="A5" s="91"/>
      <c r="B5" s="53">
        <v>2</v>
      </c>
      <c r="C5" s="31" t="s">
        <v>95</v>
      </c>
      <c r="D5" s="29" t="s">
        <v>126</v>
      </c>
      <c r="E5" s="29" t="s">
        <v>128</v>
      </c>
      <c r="F5" s="29">
        <v>174</v>
      </c>
      <c r="G5" s="30">
        <f>Planilha!H5</f>
        <v>5752.53</v>
      </c>
      <c r="H5" s="49">
        <f>Planilha!H98</f>
        <v>13531.17</v>
      </c>
      <c r="I5" s="54">
        <f>H5*F5</f>
        <v>2354423.58</v>
      </c>
      <c r="J5" s="49">
        <f t="shared" ref="J5:J7" si="0">H5*12</f>
        <v>162374.04</v>
      </c>
      <c r="K5" s="49">
        <f t="shared" ref="K5:K7" si="1">J5*F5</f>
        <v>28253082.960000001</v>
      </c>
    </row>
    <row r="6" spans="1:11" ht="19.5" customHeight="1" x14ac:dyDescent="0.25">
      <c r="A6" s="91"/>
      <c r="B6" s="53">
        <v>3</v>
      </c>
      <c r="C6" s="31" t="s">
        <v>96</v>
      </c>
      <c r="D6" s="29" t="s">
        <v>126</v>
      </c>
      <c r="E6" s="29" t="s">
        <v>128</v>
      </c>
      <c r="F6" s="29">
        <v>121</v>
      </c>
      <c r="G6" s="30">
        <f>Planilha!I5</f>
        <v>7868.08</v>
      </c>
      <c r="H6" s="49">
        <f>Planilha!I98</f>
        <v>18084.07</v>
      </c>
      <c r="I6" s="54">
        <f>H6*F6</f>
        <v>2188172.4699999997</v>
      </c>
      <c r="J6" s="49">
        <f t="shared" si="0"/>
        <v>217008.84</v>
      </c>
      <c r="K6" s="49">
        <f t="shared" si="1"/>
        <v>26258069.640000001</v>
      </c>
    </row>
    <row r="7" spans="1:11" ht="19.5" customHeight="1" x14ac:dyDescent="0.25">
      <c r="A7" s="92"/>
      <c r="B7" s="53">
        <v>4</v>
      </c>
      <c r="C7" s="31" t="s">
        <v>92</v>
      </c>
      <c r="D7" s="29" t="s">
        <v>127</v>
      </c>
      <c r="E7" s="29" t="s">
        <v>128</v>
      </c>
      <c r="F7" s="29">
        <v>3</v>
      </c>
      <c r="G7" s="30">
        <f>Planilha!J5</f>
        <v>5979.63</v>
      </c>
      <c r="H7" s="49">
        <f>Planilha!J98</f>
        <v>14019.9</v>
      </c>
      <c r="I7" s="54">
        <f t="shared" ref="I7" si="2">H7*F7</f>
        <v>42059.7</v>
      </c>
      <c r="J7" s="49">
        <f t="shared" si="0"/>
        <v>168238.8</v>
      </c>
      <c r="K7" s="49">
        <f t="shared" si="1"/>
        <v>504716.39999999997</v>
      </c>
    </row>
    <row r="8" spans="1:11" ht="19.5" customHeight="1" x14ac:dyDescent="0.25">
      <c r="K8" s="89">
        <f>SUM(K4:K7)</f>
        <v>77139557.400000006</v>
      </c>
    </row>
    <row r="9" spans="1:11" x14ac:dyDescent="0.25">
      <c r="G9" s="6"/>
      <c r="H9" s="6"/>
      <c r="I9" s="6"/>
      <c r="J9" s="6"/>
      <c r="K9" s="6"/>
    </row>
    <row r="10" spans="1:11" x14ac:dyDescent="0.25">
      <c r="G10" s="6"/>
      <c r="H10" s="6"/>
      <c r="I10" s="6"/>
      <c r="J10" s="6"/>
      <c r="K10" s="6"/>
    </row>
    <row r="11" spans="1:11" x14ac:dyDescent="0.25">
      <c r="G11" s="6"/>
      <c r="H11" s="6"/>
      <c r="I11" s="6"/>
      <c r="J11" s="6"/>
      <c r="K11" s="6"/>
    </row>
    <row r="12" spans="1:11" x14ac:dyDescent="0.25">
      <c r="G12" s="6"/>
      <c r="H12" s="6"/>
      <c r="I12" s="6"/>
      <c r="J12" s="6"/>
      <c r="K12" s="6"/>
    </row>
    <row r="13" spans="1:11" x14ac:dyDescent="0.25">
      <c r="G13" s="6"/>
      <c r="H13" s="6"/>
      <c r="I13" s="6"/>
      <c r="J13" s="6"/>
      <c r="K13" s="6"/>
    </row>
    <row r="18" spans="7:7" x14ac:dyDescent="0.25">
      <c r="G18" s="6"/>
    </row>
  </sheetData>
  <mergeCells count="2">
    <mergeCell ref="A4:A7"/>
    <mergeCell ref="A2:K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58D3F-CB2E-4E1E-93CD-FFD3555870C2}">
  <dimension ref="A1:O115"/>
  <sheetViews>
    <sheetView tabSelected="1" zoomScale="90" zoomScaleNormal="90" workbookViewId="0">
      <selection activeCell="F76" sqref="F76"/>
    </sheetView>
  </sheetViews>
  <sheetFormatPr defaultColWidth="8.85546875" defaultRowHeight="15" x14ac:dyDescent="0.25"/>
  <cols>
    <col min="1" max="1" width="11.85546875" style="35" customWidth="1"/>
    <col min="2" max="2" width="48.28515625" style="57" customWidth="1"/>
    <col min="3" max="3" width="11" style="85" customWidth="1"/>
    <col min="4" max="4" width="10.28515625" style="57" customWidth="1"/>
    <col min="5" max="5" width="9.85546875" style="57" customWidth="1"/>
    <col min="6" max="6" width="16.28515625" style="66" customWidth="1"/>
    <col min="7" max="10" width="19.28515625" style="36" customWidth="1"/>
    <col min="11" max="11" width="8.85546875" style="57"/>
    <col min="12" max="14" width="17.28515625" style="57" customWidth="1"/>
    <col min="15" max="245" width="8.85546875" style="57"/>
    <col min="246" max="246" width="7.42578125" style="57" customWidth="1"/>
    <col min="247" max="247" width="45.7109375" style="57" customWidth="1"/>
    <col min="248" max="248" width="11" style="57" customWidth="1"/>
    <col min="249" max="249" width="10.28515625" style="57" customWidth="1"/>
    <col min="250" max="250" width="9.85546875" style="57" customWidth="1"/>
    <col min="251" max="251" width="16.28515625" style="57" customWidth="1"/>
    <col min="252" max="252" width="35.42578125" style="57" customWidth="1"/>
    <col min="253" max="253" width="0.140625" style="57" customWidth="1"/>
    <col min="254" max="254" width="33.85546875" style="57" customWidth="1"/>
    <col min="255" max="255" width="14" style="57" customWidth="1"/>
    <col min="256" max="501" width="8.85546875" style="57"/>
    <col min="502" max="502" width="7.42578125" style="57" customWidth="1"/>
    <col min="503" max="503" width="45.7109375" style="57" customWidth="1"/>
    <col min="504" max="504" width="11" style="57" customWidth="1"/>
    <col min="505" max="505" width="10.28515625" style="57" customWidth="1"/>
    <col min="506" max="506" width="9.85546875" style="57" customWidth="1"/>
    <col min="507" max="507" width="16.28515625" style="57" customWidth="1"/>
    <col min="508" max="508" width="35.42578125" style="57" customWidth="1"/>
    <col min="509" max="509" width="0.140625" style="57" customWidth="1"/>
    <col min="510" max="510" width="33.85546875" style="57" customWidth="1"/>
    <col min="511" max="511" width="14" style="57" customWidth="1"/>
    <col min="512" max="757" width="8.85546875" style="57"/>
    <col min="758" max="758" width="7.42578125" style="57" customWidth="1"/>
    <col min="759" max="759" width="45.7109375" style="57" customWidth="1"/>
    <col min="760" max="760" width="11" style="57" customWidth="1"/>
    <col min="761" max="761" width="10.28515625" style="57" customWidth="1"/>
    <col min="762" max="762" width="9.85546875" style="57" customWidth="1"/>
    <col min="763" max="763" width="16.28515625" style="57" customWidth="1"/>
    <col min="764" max="764" width="35.42578125" style="57" customWidth="1"/>
    <col min="765" max="765" width="0.140625" style="57" customWidth="1"/>
    <col min="766" max="766" width="33.85546875" style="57" customWidth="1"/>
    <col min="767" max="767" width="14" style="57" customWidth="1"/>
    <col min="768" max="1013" width="8.85546875" style="57"/>
    <col min="1014" max="1014" width="7.42578125" style="57" customWidth="1"/>
    <col min="1015" max="1015" width="45.7109375" style="57" customWidth="1"/>
    <col min="1016" max="1016" width="11" style="57" customWidth="1"/>
    <col min="1017" max="1017" width="10.28515625" style="57" customWidth="1"/>
    <col min="1018" max="1018" width="9.85546875" style="57" customWidth="1"/>
    <col min="1019" max="1019" width="16.28515625" style="57" customWidth="1"/>
    <col min="1020" max="1020" width="35.42578125" style="57" customWidth="1"/>
    <col min="1021" max="1021" width="0.140625" style="57" customWidth="1"/>
    <col min="1022" max="1022" width="33.85546875" style="57" customWidth="1"/>
    <col min="1023" max="1023" width="14" style="57" customWidth="1"/>
    <col min="1024" max="1269" width="8.85546875" style="57"/>
    <col min="1270" max="1270" width="7.42578125" style="57" customWidth="1"/>
    <col min="1271" max="1271" width="45.7109375" style="57" customWidth="1"/>
    <col min="1272" max="1272" width="11" style="57" customWidth="1"/>
    <col min="1273" max="1273" width="10.28515625" style="57" customWidth="1"/>
    <col min="1274" max="1274" width="9.85546875" style="57" customWidth="1"/>
    <col min="1275" max="1275" width="16.28515625" style="57" customWidth="1"/>
    <col min="1276" max="1276" width="35.42578125" style="57" customWidth="1"/>
    <col min="1277" max="1277" width="0.140625" style="57" customWidth="1"/>
    <col min="1278" max="1278" width="33.85546875" style="57" customWidth="1"/>
    <col min="1279" max="1279" width="14" style="57" customWidth="1"/>
    <col min="1280" max="1525" width="8.85546875" style="57"/>
    <col min="1526" max="1526" width="7.42578125" style="57" customWidth="1"/>
    <col min="1527" max="1527" width="45.7109375" style="57" customWidth="1"/>
    <col min="1528" max="1528" width="11" style="57" customWidth="1"/>
    <col min="1529" max="1529" width="10.28515625" style="57" customWidth="1"/>
    <col min="1530" max="1530" width="9.85546875" style="57" customWidth="1"/>
    <col min="1531" max="1531" width="16.28515625" style="57" customWidth="1"/>
    <col min="1532" max="1532" width="35.42578125" style="57" customWidth="1"/>
    <col min="1533" max="1533" width="0.140625" style="57" customWidth="1"/>
    <col min="1534" max="1534" width="33.85546875" style="57" customWidth="1"/>
    <col min="1535" max="1535" width="14" style="57" customWidth="1"/>
    <col min="1536" max="1781" width="8.85546875" style="57"/>
    <col min="1782" max="1782" width="7.42578125" style="57" customWidth="1"/>
    <col min="1783" max="1783" width="45.7109375" style="57" customWidth="1"/>
    <col min="1784" max="1784" width="11" style="57" customWidth="1"/>
    <col min="1785" max="1785" width="10.28515625" style="57" customWidth="1"/>
    <col min="1786" max="1786" width="9.85546875" style="57" customWidth="1"/>
    <col min="1787" max="1787" width="16.28515625" style="57" customWidth="1"/>
    <col min="1788" max="1788" width="35.42578125" style="57" customWidth="1"/>
    <col min="1789" max="1789" width="0.140625" style="57" customWidth="1"/>
    <col min="1790" max="1790" width="33.85546875" style="57" customWidth="1"/>
    <col min="1791" max="1791" width="14" style="57" customWidth="1"/>
    <col min="1792" max="2037" width="8.85546875" style="57"/>
    <col min="2038" max="2038" width="7.42578125" style="57" customWidth="1"/>
    <col min="2039" max="2039" width="45.7109375" style="57" customWidth="1"/>
    <col min="2040" max="2040" width="11" style="57" customWidth="1"/>
    <col min="2041" max="2041" width="10.28515625" style="57" customWidth="1"/>
    <col min="2042" max="2042" width="9.85546875" style="57" customWidth="1"/>
    <col min="2043" max="2043" width="16.28515625" style="57" customWidth="1"/>
    <col min="2044" max="2044" width="35.42578125" style="57" customWidth="1"/>
    <col min="2045" max="2045" width="0.140625" style="57" customWidth="1"/>
    <col min="2046" max="2046" width="33.85546875" style="57" customWidth="1"/>
    <col min="2047" max="2047" width="14" style="57" customWidth="1"/>
    <col min="2048" max="2293" width="8.85546875" style="57"/>
    <col min="2294" max="2294" width="7.42578125" style="57" customWidth="1"/>
    <col min="2295" max="2295" width="45.7109375" style="57" customWidth="1"/>
    <col min="2296" max="2296" width="11" style="57" customWidth="1"/>
    <col min="2297" max="2297" width="10.28515625" style="57" customWidth="1"/>
    <col min="2298" max="2298" width="9.85546875" style="57" customWidth="1"/>
    <col min="2299" max="2299" width="16.28515625" style="57" customWidth="1"/>
    <col min="2300" max="2300" width="35.42578125" style="57" customWidth="1"/>
    <col min="2301" max="2301" width="0.140625" style="57" customWidth="1"/>
    <col min="2302" max="2302" width="33.85546875" style="57" customWidth="1"/>
    <col min="2303" max="2303" width="14" style="57" customWidth="1"/>
    <col min="2304" max="2549" width="8.85546875" style="57"/>
    <col min="2550" max="2550" width="7.42578125" style="57" customWidth="1"/>
    <col min="2551" max="2551" width="45.7109375" style="57" customWidth="1"/>
    <col min="2552" max="2552" width="11" style="57" customWidth="1"/>
    <col min="2553" max="2553" width="10.28515625" style="57" customWidth="1"/>
    <col min="2554" max="2554" width="9.85546875" style="57" customWidth="1"/>
    <col min="2555" max="2555" width="16.28515625" style="57" customWidth="1"/>
    <col min="2556" max="2556" width="35.42578125" style="57" customWidth="1"/>
    <col min="2557" max="2557" width="0.140625" style="57" customWidth="1"/>
    <col min="2558" max="2558" width="33.85546875" style="57" customWidth="1"/>
    <col min="2559" max="2559" width="14" style="57" customWidth="1"/>
    <col min="2560" max="2805" width="8.85546875" style="57"/>
    <col min="2806" max="2806" width="7.42578125" style="57" customWidth="1"/>
    <col min="2807" max="2807" width="45.7109375" style="57" customWidth="1"/>
    <col min="2808" max="2808" width="11" style="57" customWidth="1"/>
    <col min="2809" max="2809" width="10.28515625" style="57" customWidth="1"/>
    <col min="2810" max="2810" width="9.85546875" style="57" customWidth="1"/>
    <col min="2811" max="2811" width="16.28515625" style="57" customWidth="1"/>
    <col min="2812" max="2812" width="35.42578125" style="57" customWidth="1"/>
    <col min="2813" max="2813" width="0.140625" style="57" customWidth="1"/>
    <col min="2814" max="2814" width="33.85546875" style="57" customWidth="1"/>
    <col min="2815" max="2815" width="14" style="57" customWidth="1"/>
    <col min="2816" max="3061" width="8.85546875" style="57"/>
    <col min="3062" max="3062" width="7.42578125" style="57" customWidth="1"/>
    <col min="3063" max="3063" width="45.7109375" style="57" customWidth="1"/>
    <col min="3064" max="3064" width="11" style="57" customWidth="1"/>
    <col min="3065" max="3065" width="10.28515625" style="57" customWidth="1"/>
    <col min="3066" max="3066" width="9.85546875" style="57" customWidth="1"/>
    <col min="3067" max="3067" width="16.28515625" style="57" customWidth="1"/>
    <col min="3068" max="3068" width="35.42578125" style="57" customWidth="1"/>
    <col min="3069" max="3069" width="0.140625" style="57" customWidth="1"/>
    <col min="3070" max="3070" width="33.85546875" style="57" customWidth="1"/>
    <col min="3071" max="3071" width="14" style="57" customWidth="1"/>
    <col min="3072" max="3317" width="8.85546875" style="57"/>
    <col min="3318" max="3318" width="7.42578125" style="57" customWidth="1"/>
    <col min="3319" max="3319" width="45.7109375" style="57" customWidth="1"/>
    <col min="3320" max="3320" width="11" style="57" customWidth="1"/>
    <col min="3321" max="3321" width="10.28515625" style="57" customWidth="1"/>
    <col min="3322" max="3322" width="9.85546875" style="57" customWidth="1"/>
    <col min="3323" max="3323" width="16.28515625" style="57" customWidth="1"/>
    <col min="3324" max="3324" width="35.42578125" style="57" customWidth="1"/>
    <col min="3325" max="3325" width="0.140625" style="57" customWidth="1"/>
    <col min="3326" max="3326" width="33.85546875" style="57" customWidth="1"/>
    <col min="3327" max="3327" width="14" style="57" customWidth="1"/>
    <col min="3328" max="3573" width="8.85546875" style="57"/>
    <col min="3574" max="3574" width="7.42578125" style="57" customWidth="1"/>
    <col min="3575" max="3575" width="45.7109375" style="57" customWidth="1"/>
    <col min="3576" max="3576" width="11" style="57" customWidth="1"/>
    <col min="3577" max="3577" width="10.28515625" style="57" customWidth="1"/>
    <col min="3578" max="3578" width="9.85546875" style="57" customWidth="1"/>
    <col min="3579" max="3579" width="16.28515625" style="57" customWidth="1"/>
    <col min="3580" max="3580" width="35.42578125" style="57" customWidth="1"/>
    <col min="3581" max="3581" width="0.140625" style="57" customWidth="1"/>
    <col min="3582" max="3582" width="33.85546875" style="57" customWidth="1"/>
    <col min="3583" max="3583" width="14" style="57" customWidth="1"/>
    <col min="3584" max="3829" width="8.85546875" style="57"/>
    <col min="3830" max="3830" width="7.42578125" style="57" customWidth="1"/>
    <col min="3831" max="3831" width="45.7109375" style="57" customWidth="1"/>
    <col min="3832" max="3832" width="11" style="57" customWidth="1"/>
    <col min="3833" max="3833" width="10.28515625" style="57" customWidth="1"/>
    <col min="3834" max="3834" width="9.85546875" style="57" customWidth="1"/>
    <col min="3835" max="3835" width="16.28515625" style="57" customWidth="1"/>
    <col min="3836" max="3836" width="35.42578125" style="57" customWidth="1"/>
    <col min="3837" max="3837" width="0.140625" style="57" customWidth="1"/>
    <col min="3838" max="3838" width="33.85546875" style="57" customWidth="1"/>
    <col min="3839" max="3839" width="14" style="57" customWidth="1"/>
    <col min="3840" max="4085" width="8.85546875" style="57"/>
    <col min="4086" max="4086" width="7.42578125" style="57" customWidth="1"/>
    <col min="4087" max="4087" width="45.7109375" style="57" customWidth="1"/>
    <col min="4088" max="4088" width="11" style="57" customWidth="1"/>
    <col min="4089" max="4089" width="10.28515625" style="57" customWidth="1"/>
    <col min="4090" max="4090" width="9.85546875" style="57" customWidth="1"/>
    <col min="4091" max="4091" width="16.28515625" style="57" customWidth="1"/>
    <col min="4092" max="4092" width="35.42578125" style="57" customWidth="1"/>
    <col min="4093" max="4093" width="0.140625" style="57" customWidth="1"/>
    <col min="4094" max="4094" width="33.85546875" style="57" customWidth="1"/>
    <col min="4095" max="4095" width="14" style="57" customWidth="1"/>
    <col min="4096" max="4341" width="8.85546875" style="57"/>
    <col min="4342" max="4342" width="7.42578125" style="57" customWidth="1"/>
    <col min="4343" max="4343" width="45.7109375" style="57" customWidth="1"/>
    <col min="4344" max="4344" width="11" style="57" customWidth="1"/>
    <col min="4345" max="4345" width="10.28515625" style="57" customWidth="1"/>
    <col min="4346" max="4346" width="9.85546875" style="57" customWidth="1"/>
    <col min="4347" max="4347" width="16.28515625" style="57" customWidth="1"/>
    <col min="4348" max="4348" width="35.42578125" style="57" customWidth="1"/>
    <col min="4349" max="4349" width="0.140625" style="57" customWidth="1"/>
    <col min="4350" max="4350" width="33.85546875" style="57" customWidth="1"/>
    <col min="4351" max="4351" width="14" style="57" customWidth="1"/>
    <col min="4352" max="4597" width="8.85546875" style="57"/>
    <col min="4598" max="4598" width="7.42578125" style="57" customWidth="1"/>
    <col min="4599" max="4599" width="45.7109375" style="57" customWidth="1"/>
    <col min="4600" max="4600" width="11" style="57" customWidth="1"/>
    <col min="4601" max="4601" width="10.28515625" style="57" customWidth="1"/>
    <col min="4602" max="4602" width="9.85546875" style="57" customWidth="1"/>
    <col min="4603" max="4603" width="16.28515625" style="57" customWidth="1"/>
    <col min="4604" max="4604" width="35.42578125" style="57" customWidth="1"/>
    <col min="4605" max="4605" width="0.140625" style="57" customWidth="1"/>
    <col min="4606" max="4606" width="33.85546875" style="57" customWidth="1"/>
    <col min="4607" max="4607" width="14" style="57" customWidth="1"/>
    <col min="4608" max="4853" width="8.85546875" style="57"/>
    <col min="4854" max="4854" width="7.42578125" style="57" customWidth="1"/>
    <col min="4855" max="4855" width="45.7109375" style="57" customWidth="1"/>
    <col min="4856" max="4856" width="11" style="57" customWidth="1"/>
    <col min="4857" max="4857" width="10.28515625" style="57" customWidth="1"/>
    <col min="4858" max="4858" width="9.85546875" style="57" customWidth="1"/>
    <col min="4859" max="4859" width="16.28515625" style="57" customWidth="1"/>
    <col min="4860" max="4860" width="35.42578125" style="57" customWidth="1"/>
    <col min="4861" max="4861" width="0.140625" style="57" customWidth="1"/>
    <col min="4862" max="4862" width="33.85546875" style="57" customWidth="1"/>
    <col min="4863" max="4863" width="14" style="57" customWidth="1"/>
    <col min="4864" max="5109" width="8.85546875" style="57"/>
    <col min="5110" max="5110" width="7.42578125" style="57" customWidth="1"/>
    <col min="5111" max="5111" width="45.7109375" style="57" customWidth="1"/>
    <col min="5112" max="5112" width="11" style="57" customWidth="1"/>
    <col min="5113" max="5113" width="10.28515625" style="57" customWidth="1"/>
    <col min="5114" max="5114" width="9.85546875" style="57" customWidth="1"/>
    <col min="5115" max="5115" width="16.28515625" style="57" customWidth="1"/>
    <col min="5116" max="5116" width="35.42578125" style="57" customWidth="1"/>
    <col min="5117" max="5117" width="0.140625" style="57" customWidth="1"/>
    <col min="5118" max="5118" width="33.85546875" style="57" customWidth="1"/>
    <col min="5119" max="5119" width="14" style="57" customWidth="1"/>
    <col min="5120" max="5365" width="8.85546875" style="57"/>
    <col min="5366" max="5366" width="7.42578125" style="57" customWidth="1"/>
    <col min="5367" max="5367" width="45.7109375" style="57" customWidth="1"/>
    <col min="5368" max="5368" width="11" style="57" customWidth="1"/>
    <col min="5369" max="5369" width="10.28515625" style="57" customWidth="1"/>
    <col min="5370" max="5370" width="9.85546875" style="57" customWidth="1"/>
    <col min="5371" max="5371" width="16.28515625" style="57" customWidth="1"/>
    <col min="5372" max="5372" width="35.42578125" style="57" customWidth="1"/>
    <col min="5373" max="5373" width="0.140625" style="57" customWidth="1"/>
    <col min="5374" max="5374" width="33.85546875" style="57" customWidth="1"/>
    <col min="5375" max="5375" width="14" style="57" customWidth="1"/>
    <col min="5376" max="5621" width="8.85546875" style="57"/>
    <col min="5622" max="5622" width="7.42578125" style="57" customWidth="1"/>
    <col min="5623" max="5623" width="45.7109375" style="57" customWidth="1"/>
    <col min="5624" max="5624" width="11" style="57" customWidth="1"/>
    <col min="5625" max="5625" width="10.28515625" style="57" customWidth="1"/>
    <col min="5626" max="5626" width="9.85546875" style="57" customWidth="1"/>
    <col min="5627" max="5627" width="16.28515625" style="57" customWidth="1"/>
    <col min="5628" max="5628" width="35.42578125" style="57" customWidth="1"/>
    <col min="5629" max="5629" width="0.140625" style="57" customWidth="1"/>
    <col min="5630" max="5630" width="33.85546875" style="57" customWidth="1"/>
    <col min="5631" max="5631" width="14" style="57" customWidth="1"/>
    <col min="5632" max="5877" width="8.85546875" style="57"/>
    <col min="5878" max="5878" width="7.42578125" style="57" customWidth="1"/>
    <col min="5879" max="5879" width="45.7109375" style="57" customWidth="1"/>
    <col min="5880" max="5880" width="11" style="57" customWidth="1"/>
    <col min="5881" max="5881" width="10.28515625" style="57" customWidth="1"/>
    <col min="5882" max="5882" width="9.85546875" style="57" customWidth="1"/>
    <col min="5883" max="5883" width="16.28515625" style="57" customWidth="1"/>
    <col min="5884" max="5884" width="35.42578125" style="57" customWidth="1"/>
    <col min="5885" max="5885" width="0.140625" style="57" customWidth="1"/>
    <col min="5886" max="5886" width="33.85546875" style="57" customWidth="1"/>
    <col min="5887" max="5887" width="14" style="57" customWidth="1"/>
    <col min="5888" max="6133" width="8.85546875" style="57"/>
    <col min="6134" max="6134" width="7.42578125" style="57" customWidth="1"/>
    <col min="6135" max="6135" width="45.7109375" style="57" customWidth="1"/>
    <col min="6136" max="6136" width="11" style="57" customWidth="1"/>
    <col min="6137" max="6137" width="10.28515625" style="57" customWidth="1"/>
    <col min="6138" max="6138" width="9.85546875" style="57" customWidth="1"/>
    <col min="6139" max="6139" width="16.28515625" style="57" customWidth="1"/>
    <col min="6140" max="6140" width="35.42578125" style="57" customWidth="1"/>
    <col min="6141" max="6141" width="0.140625" style="57" customWidth="1"/>
    <col min="6142" max="6142" width="33.85546875" style="57" customWidth="1"/>
    <col min="6143" max="6143" width="14" style="57" customWidth="1"/>
    <col min="6144" max="6389" width="8.85546875" style="57"/>
    <col min="6390" max="6390" width="7.42578125" style="57" customWidth="1"/>
    <col min="6391" max="6391" width="45.7109375" style="57" customWidth="1"/>
    <col min="6392" max="6392" width="11" style="57" customWidth="1"/>
    <col min="6393" max="6393" width="10.28515625" style="57" customWidth="1"/>
    <col min="6394" max="6394" width="9.85546875" style="57" customWidth="1"/>
    <col min="6395" max="6395" width="16.28515625" style="57" customWidth="1"/>
    <col min="6396" max="6396" width="35.42578125" style="57" customWidth="1"/>
    <col min="6397" max="6397" width="0.140625" style="57" customWidth="1"/>
    <col min="6398" max="6398" width="33.85546875" style="57" customWidth="1"/>
    <col min="6399" max="6399" width="14" style="57" customWidth="1"/>
    <col min="6400" max="6645" width="8.85546875" style="57"/>
    <col min="6646" max="6646" width="7.42578125" style="57" customWidth="1"/>
    <col min="6647" max="6647" width="45.7109375" style="57" customWidth="1"/>
    <col min="6648" max="6648" width="11" style="57" customWidth="1"/>
    <col min="6649" max="6649" width="10.28515625" style="57" customWidth="1"/>
    <col min="6650" max="6650" width="9.85546875" style="57" customWidth="1"/>
    <col min="6651" max="6651" width="16.28515625" style="57" customWidth="1"/>
    <col min="6652" max="6652" width="35.42578125" style="57" customWidth="1"/>
    <col min="6653" max="6653" width="0.140625" style="57" customWidth="1"/>
    <col min="6654" max="6654" width="33.85546875" style="57" customWidth="1"/>
    <col min="6655" max="6655" width="14" style="57" customWidth="1"/>
    <col min="6656" max="6901" width="8.85546875" style="57"/>
    <col min="6902" max="6902" width="7.42578125" style="57" customWidth="1"/>
    <col min="6903" max="6903" width="45.7109375" style="57" customWidth="1"/>
    <col min="6904" max="6904" width="11" style="57" customWidth="1"/>
    <col min="6905" max="6905" width="10.28515625" style="57" customWidth="1"/>
    <col min="6906" max="6906" width="9.85546875" style="57" customWidth="1"/>
    <col min="6907" max="6907" width="16.28515625" style="57" customWidth="1"/>
    <col min="6908" max="6908" width="35.42578125" style="57" customWidth="1"/>
    <col min="6909" max="6909" width="0.140625" style="57" customWidth="1"/>
    <col min="6910" max="6910" width="33.85546875" style="57" customWidth="1"/>
    <col min="6911" max="6911" width="14" style="57" customWidth="1"/>
    <col min="6912" max="7157" width="8.85546875" style="57"/>
    <col min="7158" max="7158" width="7.42578125" style="57" customWidth="1"/>
    <col min="7159" max="7159" width="45.7109375" style="57" customWidth="1"/>
    <col min="7160" max="7160" width="11" style="57" customWidth="1"/>
    <col min="7161" max="7161" width="10.28515625" style="57" customWidth="1"/>
    <col min="7162" max="7162" width="9.85546875" style="57" customWidth="1"/>
    <col min="7163" max="7163" width="16.28515625" style="57" customWidth="1"/>
    <col min="7164" max="7164" width="35.42578125" style="57" customWidth="1"/>
    <col min="7165" max="7165" width="0.140625" style="57" customWidth="1"/>
    <col min="7166" max="7166" width="33.85546875" style="57" customWidth="1"/>
    <col min="7167" max="7167" width="14" style="57" customWidth="1"/>
    <col min="7168" max="7413" width="8.85546875" style="57"/>
    <col min="7414" max="7414" width="7.42578125" style="57" customWidth="1"/>
    <col min="7415" max="7415" width="45.7109375" style="57" customWidth="1"/>
    <col min="7416" max="7416" width="11" style="57" customWidth="1"/>
    <col min="7417" max="7417" width="10.28515625" style="57" customWidth="1"/>
    <col min="7418" max="7418" width="9.85546875" style="57" customWidth="1"/>
    <col min="7419" max="7419" width="16.28515625" style="57" customWidth="1"/>
    <col min="7420" max="7420" width="35.42578125" style="57" customWidth="1"/>
    <col min="7421" max="7421" width="0.140625" style="57" customWidth="1"/>
    <col min="7422" max="7422" width="33.85546875" style="57" customWidth="1"/>
    <col min="7423" max="7423" width="14" style="57" customWidth="1"/>
    <col min="7424" max="7669" width="8.85546875" style="57"/>
    <col min="7670" max="7670" width="7.42578125" style="57" customWidth="1"/>
    <col min="7671" max="7671" width="45.7109375" style="57" customWidth="1"/>
    <col min="7672" max="7672" width="11" style="57" customWidth="1"/>
    <col min="7673" max="7673" width="10.28515625" style="57" customWidth="1"/>
    <col min="7674" max="7674" width="9.85546875" style="57" customWidth="1"/>
    <col min="7675" max="7675" width="16.28515625" style="57" customWidth="1"/>
    <col min="7676" max="7676" width="35.42578125" style="57" customWidth="1"/>
    <col min="7677" max="7677" width="0.140625" style="57" customWidth="1"/>
    <col min="7678" max="7678" width="33.85546875" style="57" customWidth="1"/>
    <col min="7679" max="7679" width="14" style="57" customWidth="1"/>
    <col min="7680" max="7925" width="8.85546875" style="57"/>
    <col min="7926" max="7926" width="7.42578125" style="57" customWidth="1"/>
    <col min="7927" max="7927" width="45.7109375" style="57" customWidth="1"/>
    <col min="7928" max="7928" width="11" style="57" customWidth="1"/>
    <col min="7929" max="7929" width="10.28515625" style="57" customWidth="1"/>
    <col min="7930" max="7930" width="9.85546875" style="57" customWidth="1"/>
    <col min="7931" max="7931" width="16.28515625" style="57" customWidth="1"/>
    <col min="7932" max="7932" width="35.42578125" style="57" customWidth="1"/>
    <col min="7933" max="7933" width="0.140625" style="57" customWidth="1"/>
    <col min="7934" max="7934" width="33.85546875" style="57" customWidth="1"/>
    <col min="7935" max="7935" width="14" style="57" customWidth="1"/>
    <col min="7936" max="8181" width="8.85546875" style="57"/>
    <col min="8182" max="8182" width="7.42578125" style="57" customWidth="1"/>
    <col min="8183" max="8183" width="45.7109375" style="57" customWidth="1"/>
    <col min="8184" max="8184" width="11" style="57" customWidth="1"/>
    <col min="8185" max="8185" width="10.28515625" style="57" customWidth="1"/>
    <col min="8186" max="8186" width="9.85546875" style="57" customWidth="1"/>
    <col min="8187" max="8187" width="16.28515625" style="57" customWidth="1"/>
    <col min="8188" max="8188" width="35.42578125" style="57" customWidth="1"/>
    <col min="8189" max="8189" width="0.140625" style="57" customWidth="1"/>
    <col min="8190" max="8190" width="33.85546875" style="57" customWidth="1"/>
    <col min="8191" max="8191" width="14" style="57" customWidth="1"/>
    <col min="8192" max="8437" width="8.85546875" style="57"/>
    <col min="8438" max="8438" width="7.42578125" style="57" customWidth="1"/>
    <col min="8439" max="8439" width="45.7109375" style="57" customWidth="1"/>
    <col min="8440" max="8440" width="11" style="57" customWidth="1"/>
    <col min="8441" max="8441" width="10.28515625" style="57" customWidth="1"/>
    <col min="8442" max="8442" width="9.85546875" style="57" customWidth="1"/>
    <col min="8443" max="8443" width="16.28515625" style="57" customWidth="1"/>
    <col min="8444" max="8444" width="35.42578125" style="57" customWidth="1"/>
    <col min="8445" max="8445" width="0.140625" style="57" customWidth="1"/>
    <col min="8446" max="8446" width="33.85546875" style="57" customWidth="1"/>
    <col min="8447" max="8447" width="14" style="57" customWidth="1"/>
    <col min="8448" max="8693" width="8.85546875" style="57"/>
    <col min="8694" max="8694" width="7.42578125" style="57" customWidth="1"/>
    <col min="8695" max="8695" width="45.7109375" style="57" customWidth="1"/>
    <col min="8696" max="8696" width="11" style="57" customWidth="1"/>
    <col min="8697" max="8697" width="10.28515625" style="57" customWidth="1"/>
    <col min="8698" max="8698" width="9.85546875" style="57" customWidth="1"/>
    <col min="8699" max="8699" width="16.28515625" style="57" customWidth="1"/>
    <col min="8700" max="8700" width="35.42578125" style="57" customWidth="1"/>
    <col min="8701" max="8701" width="0.140625" style="57" customWidth="1"/>
    <col min="8702" max="8702" width="33.85546875" style="57" customWidth="1"/>
    <col min="8703" max="8703" width="14" style="57" customWidth="1"/>
    <col min="8704" max="8949" width="8.85546875" style="57"/>
    <col min="8950" max="8950" width="7.42578125" style="57" customWidth="1"/>
    <col min="8951" max="8951" width="45.7109375" style="57" customWidth="1"/>
    <col min="8952" max="8952" width="11" style="57" customWidth="1"/>
    <col min="8953" max="8953" width="10.28515625" style="57" customWidth="1"/>
    <col min="8954" max="8954" width="9.85546875" style="57" customWidth="1"/>
    <col min="8955" max="8955" width="16.28515625" style="57" customWidth="1"/>
    <col min="8956" max="8956" width="35.42578125" style="57" customWidth="1"/>
    <col min="8957" max="8957" width="0.140625" style="57" customWidth="1"/>
    <col min="8958" max="8958" width="33.85546875" style="57" customWidth="1"/>
    <col min="8959" max="8959" width="14" style="57" customWidth="1"/>
    <col min="8960" max="9205" width="8.85546875" style="57"/>
    <col min="9206" max="9206" width="7.42578125" style="57" customWidth="1"/>
    <col min="9207" max="9207" width="45.7109375" style="57" customWidth="1"/>
    <col min="9208" max="9208" width="11" style="57" customWidth="1"/>
    <col min="9209" max="9209" width="10.28515625" style="57" customWidth="1"/>
    <col min="9210" max="9210" width="9.85546875" style="57" customWidth="1"/>
    <col min="9211" max="9211" width="16.28515625" style="57" customWidth="1"/>
    <col min="9212" max="9212" width="35.42578125" style="57" customWidth="1"/>
    <col min="9213" max="9213" width="0.140625" style="57" customWidth="1"/>
    <col min="9214" max="9214" width="33.85546875" style="57" customWidth="1"/>
    <col min="9215" max="9215" width="14" style="57" customWidth="1"/>
    <col min="9216" max="9461" width="8.85546875" style="57"/>
    <col min="9462" max="9462" width="7.42578125" style="57" customWidth="1"/>
    <col min="9463" max="9463" width="45.7109375" style="57" customWidth="1"/>
    <col min="9464" max="9464" width="11" style="57" customWidth="1"/>
    <col min="9465" max="9465" width="10.28515625" style="57" customWidth="1"/>
    <col min="9466" max="9466" width="9.85546875" style="57" customWidth="1"/>
    <col min="9467" max="9467" width="16.28515625" style="57" customWidth="1"/>
    <col min="9468" max="9468" width="35.42578125" style="57" customWidth="1"/>
    <col min="9469" max="9469" width="0.140625" style="57" customWidth="1"/>
    <col min="9470" max="9470" width="33.85546875" style="57" customWidth="1"/>
    <col min="9471" max="9471" width="14" style="57" customWidth="1"/>
    <col min="9472" max="9717" width="8.85546875" style="57"/>
    <col min="9718" max="9718" width="7.42578125" style="57" customWidth="1"/>
    <col min="9719" max="9719" width="45.7109375" style="57" customWidth="1"/>
    <col min="9720" max="9720" width="11" style="57" customWidth="1"/>
    <col min="9721" max="9721" width="10.28515625" style="57" customWidth="1"/>
    <col min="9722" max="9722" width="9.85546875" style="57" customWidth="1"/>
    <col min="9723" max="9723" width="16.28515625" style="57" customWidth="1"/>
    <col min="9724" max="9724" width="35.42578125" style="57" customWidth="1"/>
    <col min="9725" max="9725" width="0.140625" style="57" customWidth="1"/>
    <col min="9726" max="9726" width="33.85546875" style="57" customWidth="1"/>
    <col min="9727" max="9727" width="14" style="57" customWidth="1"/>
    <col min="9728" max="9973" width="8.85546875" style="57"/>
    <col min="9974" max="9974" width="7.42578125" style="57" customWidth="1"/>
    <col min="9975" max="9975" width="45.7109375" style="57" customWidth="1"/>
    <col min="9976" max="9976" width="11" style="57" customWidth="1"/>
    <col min="9977" max="9977" width="10.28515625" style="57" customWidth="1"/>
    <col min="9978" max="9978" width="9.85546875" style="57" customWidth="1"/>
    <col min="9979" max="9979" width="16.28515625" style="57" customWidth="1"/>
    <col min="9980" max="9980" width="35.42578125" style="57" customWidth="1"/>
    <col min="9981" max="9981" width="0.140625" style="57" customWidth="1"/>
    <col min="9982" max="9982" width="33.85546875" style="57" customWidth="1"/>
    <col min="9983" max="9983" width="14" style="57" customWidth="1"/>
    <col min="9984" max="10229" width="8.85546875" style="57"/>
    <col min="10230" max="10230" width="7.42578125" style="57" customWidth="1"/>
    <col min="10231" max="10231" width="45.7109375" style="57" customWidth="1"/>
    <col min="10232" max="10232" width="11" style="57" customWidth="1"/>
    <col min="10233" max="10233" width="10.28515625" style="57" customWidth="1"/>
    <col min="10234" max="10234" width="9.85546875" style="57" customWidth="1"/>
    <col min="10235" max="10235" width="16.28515625" style="57" customWidth="1"/>
    <col min="10236" max="10236" width="35.42578125" style="57" customWidth="1"/>
    <col min="10237" max="10237" width="0.140625" style="57" customWidth="1"/>
    <col min="10238" max="10238" width="33.85546875" style="57" customWidth="1"/>
    <col min="10239" max="10239" width="14" style="57" customWidth="1"/>
    <col min="10240" max="10485" width="8.85546875" style="57"/>
    <col min="10486" max="10486" width="7.42578125" style="57" customWidth="1"/>
    <col min="10487" max="10487" width="45.7109375" style="57" customWidth="1"/>
    <col min="10488" max="10488" width="11" style="57" customWidth="1"/>
    <col min="10489" max="10489" width="10.28515625" style="57" customWidth="1"/>
    <col min="10490" max="10490" width="9.85546875" style="57" customWidth="1"/>
    <col min="10491" max="10491" width="16.28515625" style="57" customWidth="1"/>
    <col min="10492" max="10492" width="35.42578125" style="57" customWidth="1"/>
    <col min="10493" max="10493" width="0.140625" style="57" customWidth="1"/>
    <col min="10494" max="10494" width="33.85546875" style="57" customWidth="1"/>
    <col min="10495" max="10495" width="14" style="57" customWidth="1"/>
    <col min="10496" max="10741" width="8.85546875" style="57"/>
    <col min="10742" max="10742" width="7.42578125" style="57" customWidth="1"/>
    <col min="10743" max="10743" width="45.7109375" style="57" customWidth="1"/>
    <col min="10744" max="10744" width="11" style="57" customWidth="1"/>
    <col min="10745" max="10745" width="10.28515625" style="57" customWidth="1"/>
    <col min="10746" max="10746" width="9.85546875" style="57" customWidth="1"/>
    <col min="10747" max="10747" width="16.28515625" style="57" customWidth="1"/>
    <col min="10748" max="10748" width="35.42578125" style="57" customWidth="1"/>
    <col min="10749" max="10749" width="0.140625" style="57" customWidth="1"/>
    <col min="10750" max="10750" width="33.85546875" style="57" customWidth="1"/>
    <col min="10751" max="10751" width="14" style="57" customWidth="1"/>
    <col min="10752" max="10997" width="8.85546875" style="57"/>
    <col min="10998" max="10998" width="7.42578125" style="57" customWidth="1"/>
    <col min="10999" max="10999" width="45.7109375" style="57" customWidth="1"/>
    <col min="11000" max="11000" width="11" style="57" customWidth="1"/>
    <col min="11001" max="11001" width="10.28515625" style="57" customWidth="1"/>
    <col min="11002" max="11002" width="9.85546875" style="57" customWidth="1"/>
    <col min="11003" max="11003" width="16.28515625" style="57" customWidth="1"/>
    <col min="11004" max="11004" width="35.42578125" style="57" customWidth="1"/>
    <col min="11005" max="11005" width="0.140625" style="57" customWidth="1"/>
    <col min="11006" max="11006" width="33.85546875" style="57" customWidth="1"/>
    <col min="11007" max="11007" width="14" style="57" customWidth="1"/>
    <col min="11008" max="11253" width="8.85546875" style="57"/>
    <col min="11254" max="11254" width="7.42578125" style="57" customWidth="1"/>
    <col min="11255" max="11255" width="45.7109375" style="57" customWidth="1"/>
    <col min="11256" max="11256" width="11" style="57" customWidth="1"/>
    <col min="11257" max="11257" width="10.28515625" style="57" customWidth="1"/>
    <col min="11258" max="11258" width="9.85546875" style="57" customWidth="1"/>
    <col min="11259" max="11259" width="16.28515625" style="57" customWidth="1"/>
    <col min="11260" max="11260" width="35.42578125" style="57" customWidth="1"/>
    <col min="11261" max="11261" width="0.140625" style="57" customWidth="1"/>
    <col min="11262" max="11262" width="33.85546875" style="57" customWidth="1"/>
    <col min="11263" max="11263" width="14" style="57" customWidth="1"/>
    <col min="11264" max="11509" width="8.85546875" style="57"/>
    <col min="11510" max="11510" width="7.42578125" style="57" customWidth="1"/>
    <col min="11511" max="11511" width="45.7109375" style="57" customWidth="1"/>
    <col min="11512" max="11512" width="11" style="57" customWidth="1"/>
    <col min="11513" max="11513" width="10.28515625" style="57" customWidth="1"/>
    <col min="11514" max="11514" width="9.85546875" style="57" customWidth="1"/>
    <col min="11515" max="11515" width="16.28515625" style="57" customWidth="1"/>
    <col min="11516" max="11516" width="35.42578125" style="57" customWidth="1"/>
    <col min="11517" max="11517" width="0.140625" style="57" customWidth="1"/>
    <col min="11518" max="11518" width="33.85546875" style="57" customWidth="1"/>
    <col min="11519" max="11519" width="14" style="57" customWidth="1"/>
    <col min="11520" max="11765" width="8.85546875" style="57"/>
    <col min="11766" max="11766" width="7.42578125" style="57" customWidth="1"/>
    <col min="11767" max="11767" width="45.7109375" style="57" customWidth="1"/>
    <col min="11768" max="11768" width="11" style="57" customWidth="1"/>
    <col min="11769" max="11769" width="10.28515625" style="57" customWidth="1"/>
    <col min="11770" max="11770" width="9.85546875" style="57" customWidth="1"/>
    <col min="11771" max="11771" width="16.28515625" style="57" customWidth="1"/>
    <col min="11772" max="11772" width="35.42578125" style="57" customWidth="1"/>
    <col min="11773" max="11773" width="0.140625" style="57" customWidth="1"/>
    <col min="11774" max="11774" width="33.85546875" style="57" customWidth="1"/>
    <col min="11775" max="11775" width="14" style="57" customWidth="1"/>
    <col min="11776" max="12021" width="8.85546875" style="57"/>
    <col min="12022" max="12022" width="7.42578125" style="57" customWidth="1"/>
    <col min="12023" max="12023" width="45.7109375" style="57" customWidth="1"/>
    <col min="12024" max="12024" width="11" style="57" customWidth="1"/>
    <col min="12025" max="12025" width="10.28515625" style="57" customWidth="1"/>
    <col min="12026" max="12026" width="9.85546875" style="57" customWidth="1"/>
    <col min="12027" max="12027" width="16.28515625" style="57" customWidth="1"/>
    <col min="12028" max="12028" width="35.42578125" style="57" customWidth="1"/>
    <col min="12029" max="12029" width="0.140625" style="57" customWidth="1"/>
    <col min="12030" max="12030" width="33.85546875" style="57" customWidth="1"/>
    <col min="12031" max="12031" width="14" style="57" customWidth="1"/>
    <col min="12032" max="12277" width="8.85546875" style="57"/>
    <col min="12278" max="12278" width="7.42578125" style="57" customWidth="1"/>
    <col min="12279" max="12279" width="45.7109375" style="57" customWidth="1"/>
    <col min="12280" max="12280" width="11" style="57" customWidth="1"/>
    <col min="12281" max="12281" width="10.28515625" style="57" customWidth="1"/>
    <col min="12282" max="12282" width="9.85546875" style="57" customWidth="1"/>
    <col min="12283" max="12283" width="16.28515625" style="57" customWidth="1"/>
    <col min="12284" max="12284" width="35.42578125" style="57" customWidth="1"/>
    <col min="12285" max="12285" width="0.140625" style="57" customWidth="1"/>
    <col min="12286" max="12286" width="33.85546875" style="57" customWidth="1"/>
    <col min="12287" max="12287" width="14" style="57" customWidth="1"/>
    <col min="12288" max="12533" width="8.85546875" style="57"/>
    <col min="12534" max="12534" width="7.42578125" style="57" customWidth="1"/>
    <col min="12535" max="12535" width="45.7109375" style="57" customWidth="1"/>
    <col min="12536" max="12536" width="11" style="57" customWidth="1"/>
    <col min="12537" max="12537" width="10.28515625" style="57" customWidth="1"/>
    <col min="12538" max="12538" width="9.85546875" style="57" customWidth="1"/>
    <col min="12539" max="12539" width="16.28515625" style="57" customWidth="1"/>
    <col min="12540" max="12540" width="35.42578125" style="57" customWidth="1"/>
    <col min="12541" max="12541" width="0.140625" style="57" customWidth="1"/>
    <col min="12542" max="12542" width="33.85546875" style="57" customWidth="1"/>
    <col min="12543" max="12543" width="14" style="57" customWidth="1"/>
    <col min="12544" max="12789" width="8.85546875" style="57"/>
    <col min="12790" max="12790" width="7.42578125" style="57" customWidth="1"/>
    <col min="12791" max="12791" width="45.7109375" style="57" customWidth="1"/>
    <col min="12792" max="12792" width="11" style="57" customWidth="1"/>
    <col min="12793" max="12793" width="10.28515625" style="57" customWidth="1"/>
    <col min="12794" max="12794" width="9.85546875" style="57" customWidth="1"/>
    <col min="12795" max="12795" width="16.28515625" style="57" customWidth="1"/>
    <col min="12796" max="12796" width="35.42578125" style="57" customWidth="1"/>
    <col min="12797" max="12797" width="0.140625" style="57" customWidth="1"/>
    <col min="12798" max="12798" width="33.85546875" style="57" customWidth="1"/>
    <col min="12799" max="12799" width="14" style="57" customWidth="1"/>
    <col min="12800" max="13045" width="8.85546875" style="57"/>
    <col min="13046" max="13046" width="7.42578125" style="57" customWidth="1"/>
    <col min="13047" max="13047" width="45.7109375" style="57" customWidth="1"/>
    <col min="13048" max="13048" width="11" style="57" customWidth="1"/>
    <col min="13049" max="13049" width="10.28515625" style="57" customWidth="1"/>
    <col min="13050" max="13050" width="9.85546875" style="57" customWidth="1"/>
    <col min="13051" max="13051" width="16.28515625" style="57" customWidth="1"/>
    <col min="13052" max="13052" width="35.42578125" style="57" customWidth="1"/>
    <col min="13053" max="13053" width="0.140625" style="57" customWidth="1"/>
    <col min="13054" max="13054" width="33.85546875" style="57" customWidth="1"/>
    <col min="13055" max="13055" width="14" style="57" customWidth="1"/>
    <col min="13056" max="13301" width="8.85546875" style="57"/>
    <col min="13302" max="13302" width="7.42578125" style="57" customWidth="1"/>
    <col min="13303" max="13303" width="45.7109375" style="57" customWidth="1"/>
    <col min="13304" max="13304" width="11" style="57" customWidth="1"/>
    <col min="13305" max="13305" width="10.28515625" style="57" customWidth="1"/>
    <col min="13306" max="13306" width="9.85546875" style="57" customWidth="1"/>
    <col min="13307" max="13307" width="16.28515625" style="57" customWidth="1"/>
    <col min="13308" max="13308" width="35.42578125" style="57" customWidth="1"/>
    <col min="13309" max="13309" width="0.140625" style="57" customWidth="1"/>
    <col min="13310" max="13310" width="33.85546875" style="57" customWidth="1"/>
    <col min="13311" max="13311" width="14" style="57" customWidth="1"/>
    <col min="13312" max="13557" width="8.85546875" style="57"/>
    <col min="13558" max="13558" width="7.42578125" style="57" customWidth="1"/>
    <col min="13559" max="13559" width="45.7109375" style="57" customWidth="1"/>
    <col min="13560" max="13560" width="11" style="57" customWidth="1"/>
    <col min="13561" max="13561" width="10.28515625" style="57" customWidth="1"/>
    <col min="13562" max="13562" width="9.85546875" style="57" customWidth="1"/>
    <col min="13563" max="13563" width="16.28515625" style="57" customWidth="1"/>
    <col min="13564" max="13564" width="35.42578125" style="57" customWidth="1"/>
    <col min="13565" max="13565" width="0.140625" style="57" customWidth="1"/>
    <col min="13566" max="13566" width="33.85546875" style="57" customWidth="1"/>
    <col min="13567" max="13567" width="14" style="57" customWidth="1"/>
    <col min="13568" max="13813" width="8.85546875" style="57"/>
    <col min="13814" max="13814" width="7.42578125" style="57" customWidth="1"/>
    <col min="13815" max="13815" width="45.7109375" style="57" customWidth="1"/>
    <col min="13816" max="13816" width="11" style="57" customWidth="1"/>
    <col min="13817" max="13817" width="10.28515625" style="57" customWidth="1"/>
    <col min="13818" max="13818" width="9.85546875" style="57" customWidth="1"/>
    <col min="13819" max="13819" width="16.28515625" style="57" customWidth="1"/>
    <col min="13820" max="13820" width="35.42578125" style="57" customWidth="1"/>
    <col min="13821" max="13821" width="0.140625" style="57" customWidth="1"/>
    <col min="13822" max="13822" width="33.85546875" style="57" customWidth="1"/>
    <col min="13823" max="13823" width="14" style="57" customWidth="1"/>
    <col min="13824" max="14069" width="8.85546875" style="57"/>
    <col min="14070" max="14070" width="7.42578125" style="57" customWidth="1"/>
    <col min="14071" max="14071" width="45.7109375" style="57" customWidth="1"/>
    <col min="14072" max="14072" width="11" style="57" customWidth="1"/>
    <col min="14073" max="14073" width="10.28515625" style="57" customWidth="1"/>
    <col min="14074" max="14074" width="9.85546875" style="57" customWidth="1"/>
    <col min="14075" max="14075" width="16.28515625" style="57" customWidth="1"/>
    <col min="14076" max="14076" width="35.42578125" style="57" customWidth="1"/>
    <col min="14077" max="14077" width="0.140625" style="57" customWidth="1"/>
    <col min="14078" max="14078" width="33.85546875" style="57" customWidth="1"/>
    <col min="14079" max="14079" width="14" style="57" customWidth="1"/>
    <col min="14080" max="14325" width="8.85546875" style="57"/>
    <col min="14326" max="14326" width="7.42578125" style="57" customWidth="1"/>
    <col min="14327" max="14327" width="45.7109375" style="57" customWidth="1"/>
    <col min="14328" max="14328" width="11" style="57" customWidth="1"/>
    <col min="14329" max="14329" width="10.28515625" style="57" customWidth="1"/>
    <col min="14330" max="14330" width="9.85546875" style="57" customWidth="1"/>
    <col min="14331" max="14331" width="16.28515625" style="57" customWidth="1"/>
    <col min="14332" max="14332" width="35.42578125" style="57" customWidth="1"/>
    <col min="14333" max="14333" width="0.140625" style="57" customWidth="1"/>
    <col min="14334" max="14334" width="33.85546875" style="57" customWidth="1"/>
    <col min="14335" max="14335" width="14" style="57" customWidth="1"/>
    <col min="14336" max="14581" width="8.85546875" style="57"/>
    <col min="14582" max="14582" width="7.42578125" style="57" customWidth="1"/>
    <col min="14583" max="14583" width="45.7109375" style="57" customWidth="1"/>
    <col min="14584" max="14584" width="11" style="57" customWidth="1"/>
    <col min="14585" max="14585" width="10.28515625" style="57" customWidth="1"/>
    <col min="14586" max="14586" width="9.85546875" style="57" customWidth="1"/>
    <col min="14587" max="14587" width="16.28515625" style="57" customWidth="1"/>
    <col min="14588" max="14588" width="35.42578125" style="57" customWidth="1"/>
    <col min="14589" max="14589" width="0.140625" style="57" customWidth="1"/>
    <col min="14590" max="14590" width="33.85546875" style="57" customWidth="1"/>
    <col min="14591" max="14591" width="14" style="57" customWidth="1"/>
    <col min="14592" max="14837" width="8.85546875" style="57"/>
    <col min="14838" max="14838" width="7.42578125" style="57" customWidth="1"/>
    <col min="14839" max="14839" width="45.7109375" style="57" customWidth="1"/>
    <col min="14840" max="14840" width="11" style="57" customWidth="1"/>
    <col min="14841" max="14841" width="10.28515625" style="57" customWidth="1"/>
    <col min="14842" max="14842" width="9.85546875" style="57" customWidth="1"/>
    <col min="14843" max="14843" width="16.28515625" style="57" customWidth="1"/>
    <col min="14844" max="14844" width="35.42578125" style="57" customWidth="1"/>
    <col min="14845" max="14845" width="0.140625" style="57" customWidth="1"/>
    <col min="14846" max="14846" width="33.85546875" style="57" customWidth="1"/>
    <col min="14847" max="14847" width="14" style="57" customWidth="1"/>
    <col min="14848" max="15093" width="8.85546875" style="57"/>
    <col min="15094" max="15094" width="7.42578125" style="57" customWidth="1"/>
    <col min="15095" max="15095" width="45.7109375" style="57" customWidth="1"/>
    <col min="15096" max="15096" width="11" style="57" customWidth="1"/>
    <col min="15097" max="15097" width="10.28515625" style="57" customWidth="1"/>
    <col min="15098" max="15098" width="9.85546875" style="57" customWidth="1"/>
    <col min="15099" max="15099" width="16.28515625" style="57" customWidth="1"/>
    <col min="15100" max="15100" width="35.42578125" style="57" customWidth="1"/>
    <col min="15101" max="15101" width="0.140625" style="57" customWidth="1"/>
    <col min="15102" max="15102" width="33.85546875" style="57" customWidth="1"/>
    <col min="15103" max="15103" width="14" style="57" customWidth="1"/>
    <col min="15104" max="15349" width="8.85546875" style="57"/>
    <col min="15350" max="15350" width="7.42578125" style="57" customWidth="1"/>
    <col min="15351" max="15351" width="45.7109375" style="57" customWidth="1"/>
    <col min="15352" max="15352" width="11" style="57" customWidth="1"/>
    <col min="15353" max="15353" width="10.28515625" style="57" customWidth="1"/>
    <col min="15354" max="15354" width="9.85546875" style="57" customWidth="1"/>
    <col min="15355" max="15355" width="16.28515625" style="57" customWidth="1"/>
    <col min="15356" max="15356" width="35.42578125" style="57" customWidth="1"/>
    <col min="15357" max="15357" width="0.140625" style="57" customWidth="1"/>
    <col min="15358" max="15358" width="33.85546875" style="57" customWidth="1"/>
    <col min="15359" max="15359" width="14" style="57" customWidth="1"/>
    <col min="15360" max="15605" width="8.85546875" style="57"/>
    <col min="15606" max="15606" width="7.42578125" style="57" customWidth="1"/>
    <col min="15607" max="15607" width="45.7109375" style="57" customWidth="1"/>
    <col min="15608" max="15608" width="11" style="57" customWidth="1"/>
    <col min="15609" max="15609" width="10.28515625" style="57" customWidth="1"/>
    <col min="15610" max="15610" width="9.85546875" style="57" customWidth="1"/>
    <col min="15611" max="15611" width="16.28515625" style="57" customWidth="1"/>
    <col min="15612" max="15612" width="35.42578125" style="57" customWidth="1"/>
    <col min="15613" max="15613" width="0.140625" style="57" customWidth="1"/>
    <col min="15614" max="15614" width="33.85546875" style="57" customWidth="1"/>
    <col min="15615" max="15615" width="14" style="57" customWidth="1"/>
    <col min="15616" max="15861" width="8.85546875" style="57"/>
    <col min="15862" max="15862" width="7.42578125" style="57" customWidth="1"/>
    <col min="15863" max="15863" width="45.7109375" style="57" customWidth="1"/>
    <col min="15864" max="15864" width="11" style="57" customWidth="1"/>
    <col min="15865" max="15865" width="10.28515625" style="57" customWidth="1"/>
    <col min="15866" max="15866" width="9.85546875" style="57" customWidth="1"/>
    <col min="15867" max="15867" width="16.28515625" style="57" customWidth="1"/>
    <col min="15868" max="15868" width="35.42578125" style="57" customWidth="1"/>
    <col min="15869" max="15869" width="0.140625" style="57" customWidth="1"/>
    <col min="15870" max="15870" width="33.85546875" style="57" customWidth="1"/>
    <col min="15871" max="15871" width="14" style="57" customWidth="1"/>
    <col min="15872" max="16117" width="8.85546875" style="57"/>
    <col min="16118" max="16118" width="7.42578125" style="57" customWidth="1"/>
    <col min="16119" max="16119" width="45.7109375" style="57" customWidth="1"/>
    <col min="16120" max="16120" width="11" style="57" customWidth="1"/>
    <col min="16121" max="16121" width="10.28515625" style="57" customWidth="1"/>
    <col min="16122" max="16122" width="9.85546875" style="57" customWidth="1"/>
    <col min="16123" max="16123" width="16.28515625" style="57" customWidth="1"/>
    <col min="16124" max="16124" width="35.42578125" style="57" customWidth="1"/>
    <col min="16125" max="16125" width="0.140625" style="57" customWidth="1"/>
    <col min="16126" max="16126" width="33.85546875" style="57" customWidth="1"/>
    <col min="16127" max="16127" width="14" style="57" customWidth="1"/>
    <col min="16128" max="16384" width="8.85546875" style="57"/>
  </cols>
  <sheetData>
    <row r="1" spans="1:15" ht="30" x14ac:dyDescent="0.25">
      <c r="A1" s="52"/>
      <c r="B1" s="55"/>
      <c r="C1" s="55"/>
      <c r="D1" s="55"/>
      <c r="E1" s="55"/>
      <c r="F1" s="55"/>
      <c r="G1" s="8" t="s">
        <v>100</v>
      </c>
      <c r="H1" s="8" t="s">
        <v>99</v>
      </c>
      <c r="I1" s="8" t="s">
        <v>98</v>
      </c>
      <c r="J1" s="8" t="s">
        <v>0</v>
      </c>
      <c r="L1" s="58"/>
      <c r="M1" s="58"/>
      <c r="N1" s="58"/>
      <c r="O1" s="58"/>
    </row>
    <row r="2" spans="1:15" ht="15" customHeight="1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L2" s="58"/>
      <c r="M2" s="58"/>
      <c r="N2" s="58"/>
      <c r="O2" s="58"/>
    </row>
    <row r="3" spans="1:15" x14ac:dyDescent="0.25">
      <c r="A3" s="5">
        <v>1</v>
      </c>
      <c r="B3" s="56" t="s">
        <v>2</v>
      </c>
      <c r="C3" s="62"/>
      <c r="D3" s="61"/>
      <c r="E3" s="22" t="s">
        <v>3</v>
      </c>
      <c r="F3" s="5" t="s">
        <v>4</v>
      </c>
      <c r="G3" s="1" t="s">
        <v>5</v>
      </c>
      <c r="H3" s="1" t="s">
        <v>5</v>
      </c>
      <c r="I3" s="1" t="s">
        <v>5</v>
      </c>
      <c r="J3" s="1" t="s">
        <v>5</v>
      </c>
      <c r="L3" s="58"/>
      <c r="M3" s="58"/>
      <c r="N3" s="58"/>
      <c r="O3" s="58"/>
    </row>
    <row r="4" spans="1:15" x14ac:dyDescent="0.25">
      <c r="A4" s="5"/>
      <c r="B4" s="56" t="s">
        <v>104</v>
      </c>
      <c r="C4" s="62"/>
      <c r="D4" s="61"/>
      <c r="E4" s="22"/>
      <c r="F4" s="5"/>
      <c r="G4" s="32" t="s">
        <v>102</v>
      </c>
      <c r="H4" s="32" t="s">
        <v>102</v>
      </c>
      <c r="I4" s="32" t="s">
        <v>102</v>
      </c>
      <c r="J4" s="32" t="s">
        <v>102</v>
      </c>
      <c r="L4" s="58"/>
      <c r="M4" s="58"/>
      <c r="N4" s="58"/>
      <c r="O4" s="58"/>
    </row>
    <row r="5" spans="1:15" x14ac:dyDescent="0.25">
      <c r="A5" s="33" t="s">
        <v>6</v>
      </c>
      <c r="B5" s="56" t="s">
        <v>7</v>
      </c>
      <c r="C5" s="63"/>
      <c r="D5" s="61"/>
      <c r="E5" s="33">
        <v>1</v>
      </c>
      <c r="F5" s="33">
        <v>1</v>
      </c>
      <c r="G5" s="28">
        <f>G7</f>
        <v>2974.93</v>
      </c>
      <c r="H5" s="28">
        <f t="shared" ref="H5:J5" si="0">H7</f>
        <v>5752.53</v>
      </c>
      <c r="I5" s="28">
        <f t="shared" si="0"/>
        <v>7868.08</v>
      </c>
      <c r="J5" s="28">
        <f t="shared" si="0"/>
        <v>5979.63</v>
      </c>
      <c r="L5" s="58"/>
      <c r="M5" s="58"/>
      <c r="N5" s="58"/>
      <c r="O5" s="58"/>
    </row>
    <row r="6" spans="1:15" x14ac:dyDescent="0.25">
      <c r="A6" s="33" t="s">
        <v>8</v>
      </c>
      <c r="B6" s="56" t="s">
        <v>9</v>
      </c>
      <c r="C6" s="63"/>
      <c r="D6" s="61"/>
      <c r="E6" s="33"/>
      <c r="F6" s="34"/>
      <c r="G6" s="32">
        <v>0</v>
      </c>
      <c r="H6" s="32">
        <v>0</v>
      </c>
      <c r="I6" s="32">
        <v>0</v>
      </c>
      <c r="J6" s="32">
        <v>0</v>
      </c>
      <c r="L6" s="58"/>
      <c r="M6" s="58"/>
      <c r="N6" s="58"/>
      <c r="O6" s="58"/>
    </row>
    <row r="7" spans="1:15" x14ac:dyDescent="0.25">
      <c r="A7" s="103" t="s">
        <v>10</v>
      </c>
      <c r="B7" s="103"/>
      <c r="C7" s="103"/>
      <c r="D7" s="103"/>
      <c r="E7" s="103"/>
      <c r="F7" s="64"/>
      <c r="G7" s="15">
        <v>2974.93</v>
      </c>
      <c r="H7" s="15">
        <v>5752.53</v>
      </c>
      <c r="I7" s="15">
        <v>7868.08</v>
      </c>
      <c r="J7" s="15">
        <v>5979.63</v>
      </c>
      <c r="L7" s="58"/>
      <c r="M7" s="58"/>
      <c r="N7" s="58"/>
      <c r="O7" s="58"/>
    </row>
    <row r="8" spans="1:15" x14ac:dyDescent="0.25">
      <c r="C8" s="65"/>
      <c r="L8" s="58"/>
      <c r="M8" s="58"/>
      <c r="N8" s="58"/>
      <c r="O8" s="58"/>
    </row>
    <row r="9" spans="1:15" ht="15" customHeight="1" x14ac:dyDescent="0.25">
      <c r="A9" s="93" t="s">
        <v>11</v>
      </c>
      <c r="B9" s="93"/>
      <c r="C9" s="93"/>
      <c r="D9" s="93"/>
      <c r="E9" s="93"/>
      <c r="F9" s="93"/>
      <c r="G9" s="93"/>
      <c r="H9" s="93"/>
      <c r="I9" s="93"/>
      <c r="J9" s="93"/>
    </row>
    <row r="10" spans="1:15" ht="31.5" customHeight="1" x14ac:dyDescent="0.25">
      <c r="A10" s="4" t="s">
        <v>12</v>
      </c>
      <c r="B10" s="131" t="s">
        <v>109</v>
      </c>
      <c r="C10" s="132"/>
      <c r="D10" s="132"/>
      <c r="E10" s="133"/>
      <c r="F10" s="4" t="s">
        <v>13</v>
      </c>
      <c r="G10" s="9" t="s">
        <v>5</v>
      </c>
      <c r="H10" s="9" t="s">
        <v>5</v>
      </c>
      <c r="I10" s="9" t="s">
        <v>5</v>
      </c>
      <c r="J10" s="9" t="s">
        <v>5</v>
      </c>
    </row>
    <row r="11" spans="1:15" ht="15" customHeight="1" x14ac:dyDescent="0.25">
      <c r="A11" s="33" t="s">
        <v>6</v>
      </c>
      <c r="B11" s="134" t="s">
        <v>14</v>
      </c>
      <c r="C11" s="135"/>
      <c r="D11" s="135"/>
      <c r="E11" s="136"/>
      <c r="F11" s="34">
        <f>1/12</f>
        <v>8.3333333333333329E-2</v>
      </c>
      <c r="G11" s="2">
        <f>ROUND(($F$11*G7),2)</f>
        <v>247.91</v>
      </c>
      <c r="H11" s="2">
        <f t="shared" ref="H11:J11" si="1">ROUND(($F$11*H7),2)</f>
        <v>479.38</v>
      </c>
      <c r="I11" s="2">
        <f t="shared" si="1"/>
        <v>655.67</v>
      </c>
      <c r="J11" s="2">
        <f t="shared" si="1"/>
        <v>498.3</v>
      </c>
    </row>
    <row r="12" spans="1:15" ht="15" customHeight="1" x14ac:dyDescent="0.25">
      <c r="A12" s="33" t="s">
        <v>8</v>
      </c>
      <c r="B12" s="134" t="s">
        <v>15</v>
      </c>
      <c r="C12" s="135"/>
      <c r="D12" s="135"/>
      <c r="E12" s="136"/>
      <c r="F12" s="34">
        <v>0.121</v>
      </c>
      <c r="G12" s="2">
        <f>ROUND(($F$12*G7),2)</f>
        <v>359.97</v>
      </c>
      <c r="H12" s="2">
        <f t="shared" ref="H12:J12" si="2">ROUND(($F$12*H7),2)</f>
        <v>696.06</v>
      </c>
      <c r="I12" s="2">
        <f t="shared" si="2"/>
        <v>952.04</v>
      </c>
      <c r="J12" s="2">
        <f t="shared" si="2"/>
        <v>723.54</v>
      </c>
    </row>
    <row r="13" spans="1:15" ht="15" customHeight="1" x14ac:dyDescent="0.25">
      <c r="A13" s="33"/>
      <c r="B13" s="140" t="s">
        <v>5</v>
      </c>
      <c r="C13" s="141"/>
      <c r="D13" s="141"/>
      <c r="E13" s="142"/>
      <c r="F13" s="67">
        <f t="shared" ref="F13:J13" si="3">SUM(F11:F12)</f>
        <v>0.20433333333333331</v>
      </c>
      <c r="G13" s="3">
        <f t="shared" si="3"/>
        <v>607.88</v>
      </c>
      <c r="H13" s="3">
        <f t="shared" si="3"/>
        <v>1175.44</v>
      </c>
      <c r="I13" s="3">
        <f t="shared" si="3"/>
        <v>1607.71</v>
      </c>
      <c r="J13" s="3">
        <f t="shared" si="3"/>
        <v>1221.8399999999999</v>
      </c>
    </row>
    <row r="14" spans="1:15" ht="15" customHeight="1" x14ac:dyDescent="0.25">
      <c r="A14" s="33" t="s">
        <v>16</v>
      </c>
      <c r="B14" s="134" t="s">
        <v>17</v>
      </c>
      <c r="C14" s="135"/>
      <c r="D14" s="135"/>
      <c r="E14" s="136"/>
      <c r="F14" s="34">
        <f>F13*F26</f>
        <v>7.5194666666666674E-2</v>
      </c>
      <c r="G14" s="37">
        <f>ROUND(($F$14*G7),2)</f>
        <v>223.7</v>
      </c>
      <c r="H14" s="37">
        <f t="shared" ref="H14:J14" si="4">ROUND(($F$14*H7),2)</f>
        <v>432.56</v>
      </c>
      <c r="I14" s="37">
        <f t="shared" si="4"/>
        <v>591.64</v>
      </c>
      <c r="J14" s="37">
        <f t="shared" si="4"/>
        <v>449.64</v>
      </c>
    </row>
    <row r="15" spans="1:15" x14ac:dyDescent="0.25">
      <c r="A15" s="4"/>
      <c r="B15" s="131" t="s">
        <v>111</v>
      </c>
      <c r="C15" s="132"/>
      <c r="D15" s="132"/>
      <c r="E15" s="133"/>
      <c r="F15" s="13">
        <f>SUM(F13:F14)</f>
        <v>0.279528</v>
      </c>
      <c r="G15" s="11">
        <f>SUM(G13:G14)</f>
        <v>831.57999999999993</v>
      </c>
      <c r="H15" s="11">
        <f t="shared" ref="H15:J15" si="5">SUM(H13:H14)</f>
        <v>1608</v>
      </c>
      <c r="I15" s="11">
        <f t="shared" si="5"/>
        <v>2199.35</v>
      </c>
      <c r="J15" s="11">
        <f t="shared" si="5"/>
        <v>1671.48</v>
      </c>
    </row>
    <row r="16" spans="1:15" x14ac:dyDescent="0.25">
      <c r="A16" s="38"/>
      <c r="B16" s="58"/>
      <c r="C16" s="58"/>
      <c r="D16" s="58"/>
      <c r="E16" s="58"/>
      <c r="F16" s="58"/>
      <c r="G16" s="58"/>
      <c r="H16" s="58"/>
      <c r="I16" s="58"/>
      <c r="J16" s="58"/>
    </row>
    <row r="17" spans="1:10" ht="31.5" customHeight="1" x14ac:dyDescent="0.25">
      <c r="A17" s="4" t="s">
        <v>18</v>
      </c>
      <c r="B17" s="131" t="s">
        <v>110</v>
      </c>
      <c r="C17" s="132"/>
      <c r="D17" s="132"/>
      <c r="E17" s="133"/>
      <c r="F17" s="4" t="s">
        <v>13</v>
      </c>
      <c r="G17" s="9" t="s">
        <v>5</v>
      </c>
      <c r="H17" s="9" t="s">
        <v>5</v>
      </c>
      <c r="I17" s="9" t="s">
        <v>5</v>
      </c>
      <c r="J17" s="9" t="s">
        <v>5</v>
      </c>
    </row>
    <row r="18" spans="1:10" s="58" customFormat="1" x14ac:dyDescent="0.25">
      <c r="A18" s="33" t="s">
        <v>6</v>
      </c>
      <c r="B18" s="134" t="s">
        <v>19</v>
      </c>
      <c r="C18" s="135"/>
      <c r="D18" s="135"/>
      <c r="E18" s="136"/>
      <c r="F18" s="34">
        <v>0.2</v>
      </c>
      <c r="G18" s="2">
        <f>ROUND(($F$18*G7),2)</f>
        <v>594.99</v>
      </c>
      <c r="H18" s="2">
        <f t="shared" ref="H18:J18" si="6">ROUND(($F$18*H7),2)</f>
        <v>1150.51</v>
      </c>
      <c r="I18" s="2">
        <f t="shared" si="6"/>
        <v>1573.62</v>
      </c>
      <c r="J18" s="2">
        <f t="shared" si="6"/>
        <v>1195.93</v>
      </c>
    </row>
    <row r="19" spans="1:10" s="58" customFormat="1" x14ac:dyDescent="0.25">
      <c r="A19" s="33" t="s">
        <v>8</v>
      </c>
      <c r="B19" s="134" t="s">
        <v>20</v>
      </c>
      <c r="C19" s="135"/>
      <c r="D19" s="135"/>
      <c r="E19" s="136"/>
      <c r="F19" s="34">
        <v>2.5000000000000001E-2</v>
      </c>
      <c r="G19" s="2">
        <f>ROUND(($F$19*G7),2)</f>
        <v>74.37</v>
      </c>
      <c r="H19" s="2">
        <f t="shared" ref="H19:J19" si="7">ROUND(($F$19*H7),2)</f>
        <v>143.81</v>
      </c>
      <c r="I19" s="2">
        <f t="shared" si="7"/>
        <v>196.7</v>
      </c>
      <c r="J19" s="2">
        <f t="shared" si="7"/>
        <v>149.49</v>
      </c>
    </row>
    <row r="20" spans="1:10" s="58" customFormat="1" x14ac:dyDescent="0.25">
      <c r="A20" s="39" t="s">
        <v>21</v>
      </c>
      <c r="B20" s="137" t="s">
        <v>22</v>
      </c>
      <c r="C20" s="138"/>
      <c r="D20" s="138"/>
      <c r="E20" s="139"/>
      <c r="F20" s="46">
        <v>0.03</v>
      </c>
      <c r="G20" s="2">
        <f>ROUND(($F$20*G7),2)</f>
        <v>89.25</v>
      </c>
      <c r="H20" s="2">
        <f t="shared" ref="H20:J20" si="8">ROUND(($F$20*H7),2)</f>
        <v>172.58</v>
      </c>
      <c r="I20" s="2">
        <f t="shared" si="8"/>
        <v>236.04</v>
      </c>
      <c r="J20" s="2">
        <f t="shared" si="8"/>
        <v>179.39</v>
      </c>
    </row>
    <row r="21" spans="1:10" s="58" customFormat="1" x14ac:dyDescent="0.25">
      <c r="A21" s="33" t="s">
        <v>16</v>
      </c>
      <c r="B21" s="134" t="s">
        <v>23</v>
      </c>
      <c r="C21" s="135"/>
      <c r="D21" s="135"/>
      <c r="E21" s="136"/>
      <c r="F21" s="34">
        <v>1.4999999999999999E-2</v>
      </c>
      <c r="G21" s="2">
        <f>ROUND(($F$21*G7),2)</f>
        <v>44.62</v>
      </c>
      <c r="H21" s="2">
        <f t="shared" ref="H21:J21" si="9">ROUND(($F$21*H7),2)</f>
        <v>86.29</v>
      </c>
      <c r="I21" s="2">
        <f t="shared" si="9"/>
        <v>118.02</v>
      </c>
      <c r="J21" s="2">
        <f t="shared" si="9"/>
        <v>89.69</v>
      </c>
    </row>
    <row r="22" spans="1:10" x14ac:dyDescent="0.25">
      <c r="A22" s="33" t="s">
        <v>24</v>
      </c>
      <c r="B22" s="134" t="s">
        <v>25</v>
      </c>
      <c r="C22" s="135"/>
      <c r="D22" s="135"/>
      <c r="E22" s="136"/>
      <c r="F22" s="34">
        <v>0.01</v>
      </c>
      <c r="G22" s="2">
        <f>ROUND(($F$22*G7),2)</f>
        <v>29.75</v>
      </c>
      <c r="H22" s="2">
        <f t="shared" ref="H22:J22" si="10">ROUND(($F$22*H7),2)</f>
        <v>57.53</v>
      </c>
      <c r="I22" s="2">
        <f t="shared" si="10"/>
        <v>78.680000000000007</v>
      </c>
      <c r="J22" s="2">
        <f t="shared" si="10"/>
        <v>59.8</v>
      </c>
    </row>
    <row r="23" spans="1:10" x14ac:dyDescent="0.25">
      <c r="A23" s="33" t="s">
        <v>26</v>
      </c>
      <c r="B23" s="134" t="s">
        <v>27</v>
      </c>
      <c r="C23" s="135"/>
      <c r="D23" s="135"/>
      <c r="E23" s="136"/>
      <c r="F23" s="34">
        <v>6.0000000000000001E-3</v>
      </c>
      <c r="G23" s="2">
        <f>ROUND(($F$23*G7),2)</f>
        <v>17.850000000000001</v>
      </c>
      <c r="H23" s="2">
        <f t="shared" ref="H23:J23" si="11">ROUND(($F$23*H7),2)</f>
        <v>34.520000000000003</v>
      </c>
      <c r="I23" s="2">
        <f t="shared" si="11"/>
        <v>47.21</v>
      </c>
      <c r="J23" s="2">
        <f t="shared" si="11"/>
        <v>35.880000000000003</v>
      </c>
    </row>
    <row r="24" spans="1:10" x14ac:dyDescent="0.25">
      <c r="A24" s="33" t="s">
        <v>28</v>
      </c>
      <c r="B24" s="134" t="s">
        <v>29</v>
      </c>
      <c r="C24" s="135"/>
      <c r="D24" s="135"/>
      <c r="E24" s="136"/>
      <c r="F24" s="34">
        <v>2E-3</v>
      </c>
      <c r="G24" s="2">
        <f>ROUND(($F$24*G7),2)</f>
        <v>5.95</v>
      </c>
      <c r="H24" s="2">
        <f t="shared" ref="H24:J24" si="12">ROUND(($F$24*H7),2)</f>
        <v>11.51</v>
      </c>
      <c r="I24" s="2">
        <f t="shared" si="12"/>
        <v>15.74</v>
      </c>
      <c r="J24" s="2">
        <f t="shared" si="12"/>
        <v>11.96</v>
      </c>
    </row>
    <row r="25" spans="1:10" x14ac:dyDescent="0.25">
      <c r="A25" s="40" t="s">
        <v>30</v>
      </c>
      <c r="B25" s="143" t="s">
        <v>31</v>
      </c>
      <c r="C25" s="144"/>
      <c r="D25" s="144"/>
      <c r="E25" s="145"/>
      <c r="F25" s="68">
        <v>0.08</v>
      </c>
      <c r="G25" s="21">
        <f>ROUND(($F$25*G7),2)</f>
        <v>237.99</v>
      </c>
      <c r="H25" s="21">
        <f t="shared" ref="H25:J25" si="13">ROUND(($F$25*H7),2)</f>
        <v>460.2</v>
      </c>
      <c r="I25" s="21">
        <f t="shared" si="13"/>
        <v>629.45000000000005</v>
      </c>
      <c r="J25" s="21">
        <f t="shared" si="13"/>
        <v>478.37</v>
      </c>
    </row>
    <row r="26" spans="1:10" x14ac:dyDescent="0.25">
      <c r="A26" s="41"/>
      <c r="B26" s="130" t="s">
        <v>112</v>
      </c>
      <c r="C26" s="130"/>
      <c r="D26" s="130"/>
      <c r="E26" s="130"/>
      <c r="F26" s="13">
        <f>SUM(F18:F25)</f>
        <v>0.36800000000000005</v>
      </c>
      <c r="G26" s="11">
        <f>SUM(G18:G25)</f>
        <v>1094.77</v>
      </c>
      <c r="H26" s="11">
        <f t="shared" ref="H26:J26" si="14">SUM(H18:H25)</f>
        <v>2116.9499999999998</v>
      </c>
      <c r="I26" s="11">
        <f t="shared" si="14"/>
        <v>2895.46</v>
      </c>
      <c r="J26" s="11">
        <f t="shared" si="14"/>
        <v>2200.5100000000002</v>
      </c>
    </row>
    <row r="27" spans="1:10" x14ac:dyDescent="0.25">
      <c r="B27" s="59"/>
      <c r="C27" s="57"/>
      <c r="F27" s="35"/>
      <c r="G27" s="35"/>
      <c r="H27" s="35"/>
      <c r="I27" s="35"/>
      <c r="J27" s="35"/>
    </row>
    <row r="28" spans="1:10" ht="31.5" customHeight="1" x14ac:dyDescent="0.25">
      <c r="A28" s="4" t="s">
        <v>32</v>
      </c>
      <c r="B28" s="10" t="s">
        <v>33</v>
      </c>
      <c r="C28" s="12" t="s">
        <v>34</v>
      </c>
      <c r="D28" s="4" t="s">
        <v>35</v>
      </c>
      <c r="E28" s="4" t="s">
        <v>4</v>
      </c>
      <c r="F28" s="13" t="s">
        <v>36</v>
      </c>
      <c r="G28" s="9" t="s">
        <v>5</v>
      </c>
      <c r="H28" s="9" t="s">
        <v>5</v>
      </c>
      <c r="I28" s="9" t="s">
        <v>5</v>
      </c>
      <c r="J28" s="9" t="s">
        <v>5</v>
      </c>
    </row>
    <row r="29" spans="1:10" x14ac:dyDescent="0.25">
      <c r="A29" s="42" t="s">
        <v>6</v>
      </c>
      <c r="B29" s="60" t="s">
        <v>129</v>
      </c>
      <c r="C29" s="69">
        <v>0.06</v>
      </c>
      <c r="D29" s="42">
        <v>21</v>
      </c>
      <c r="E29" s="42">
        <v>2</v>
      </c>
      <c r="F29" s="70">
        <v>5.5</v>
      </c>
      <c r="G29" s="43">
        <f t="shared" ref="G29:J29" si="15">IF(($F$29*$D$29*$E$29)-$C$29*G5&lt;0,0,($F$29*$D$29*$E$29)-$C$29*G5)</f>
        <v>52.504200000000026</v>
      </c>
      <c r="H29" s="43">
        <f t="shared" si="15"/>
        <v>0</v>
      </c>
      <c r="I29" s="43">
        <f t="shared" si="15"/>
        <v>0</v>
      </c>
      <c r="J29" s="43">
        <f t="shared" si="15"/>
        <v>0</v>
      </c>
    </row>
    <row r="30" spans="1:10" x14ac:dyDescent="0.25">
      <c r="A30" s="33" t="s">
        <v>8</v>
      </c>
      <c r="B30" s="61" t="s">
        <v>103</v>
      </c>
      <c r="C30" s="71"/>
      <c r="D30" s="33">
        <v>21</v>
      </c>
      <c r="E30" s="33">
        <v>1</v>
      </c>
      <c r="F30" s="44">
        <v>44.3</v>
      </c>
      <c r="G30" s="44">
        <f t="shared" ref="G30:J30" si="16">$D$30*$F$30</f>
        <v>930.3</v>
      </c>
      <c r="H30" s="44">
        <f t="shared" si="16"/>
        <v>930.3</v>
      </c>
      <c r="I30" s="44">
        <f t="shared" si="16"/>
        <v>930.3</v>
      </c>
      <c r="J30" s="44">
        <f t="shared" si="16"/>
        <v>930.3</v>
      </c>
    </row>
    <row r="31" spans="1:10" x14ac:dyDescent="0.25">
      <c r="A31" s="33" t="s">
        <v>16</v>
      </c>
      <c r="B31" s="45" t="s">
        <v>105</v>
      </c>
      <c r="C31" s="33"/>
      <c r="D31" s="33"/>
      <c r="E31" s="33"/>
      <c r="F31" s="33"/>
      <c r="G31" s="33"/>
      <c r="H31" s="33"/>
      <c r="I31" s="33"/>
      <c r="J31" s="33"/>
    </row>
    <row r="32" spans="1:10" x14ac:dyDescent="0.25">
      <c r="A32" s="41"/>
      <c r="B32" s="131" t="s">
        <v>113</v>
      </c>
      <c r="C32" s="132"/>
      <c r="D32" s="132"/>
      <c r="E32" s="132"/>
      <c r="F32" s="133"/>
      <c r="G32" s="9">
        <f t="shared" ref="G32:J32" si="17">SUM(G29:G31)</f>
        <v>982.80420000000004</v>
      </c>
      <c r="H32" s="9">
        <f t="shared" si="17"/>
        <v>930.3</v>
      </c>
      <c r="I32" s="9">
        <f t="shared" si="17"/>
        <v>930.3</v>
      </c>
      <c r="J32" s="9">
        <f t="shared" si="17"/>
        <v>930.3</v>
      </c>
    </row>
    <row r="33" spans="1:10" x14ac:dyDescent="0.25">
      <c r="A33" s="103" t="s">
        <v>37</v>
      </c>
      <c r="B33" s="103"/>
      <c r="C33" s="103"/>
      <c r="D33" s="103"/>
      <c r="E33" s="103"/>
      <c r="F33" s="103"/>
      <c r="G33" s="15">
        <f t="shared" ref="G33:J33" si="18">G15+G26+G32</f>
        <v>2909.1541999999999</v>
      </c>
      <c r="H33" s="15">
        <f t="shared" si="18"/>
        <v>4655.25</v>
      </c>
      <c r="I33" s="15">
        <f t="shared" si="18"/>
        <v>6025.11</v>
      </c>
      <c r="J33" s="15">
        <f t="shared" si="18"/>
        <v>4802.29</v>
      </c>
    </row>
    <row r="34" spans="1:10" x14ac:dyDescent="0.25">
      <c r="A34" s="38"/>
      <c r="B34" s="58"/>
      <c r="C34" s="58"/>
      <c r="D34" s="58"/>
      <c r="E34" s="58"/>
      <c r="F34" s="58"/>
      <c r="G34" s="58"/>
      <c r="H34" s="58"/>
      <c r="I34" s="58"/>
      <c r="J34" s="58"/>
    </row>
    <row r="35" spans="1:10" ht="15" customHeight="1" x14ac:dyDescent="0.25">
      <c r="A35" s="93" t="s">
        <v>38</v>
      </c>
      <c r="B35" s="93"/>
      <c r="C35" s="93"/>
      <c r="D35" s="93"/>
      <c r="E35" s="93"/>
      <c r="F35" s="93"/>
      <c r="G35" s="93"/>
      <c r="H35" s="93"/>
      <c r="I35" s="93"/>
      <c r="J35" s="93"/>
    </row>
    <row r="36" spans="1:10" x14ac:dyDescent="0.25">
      <c r="A36" s="18">
        <v>3</v>
      </c>
      <c r="B36" s="114" t="s">
        <v>39</v>
      </c>
      <c r="C36" s="115"/>
      <c r="D36" s="115"/>
      <c r="E36" s="116"/>
      <c r="F36" s="27" t="s">
        <v>40</v>
      </c>
      <c r="G36" s="17" t="s">
        <v>41</v>
      </c>
      <c r="H36" s="17" t="s">
        <v>41</v>
      </c>
      <c r="I36" s="17" t="s">
        <v>41</v>
      </c>
      <c r="J36" s="17" t="s">
        <v>41</v>
      </c>
    </row>
    <row r="37" spans="1:10" ht="16.5" customHeight="1" x14ac:dyDescent="0.25">
      <c r="A37" s="33" t="s">
        <v>6</v>
      </c>
      <c r="B37" s="94" t="s">
        <v>42</v>
      </c>
      <c r="C37" s="95"/>
      <c r="D37" s="95"/>
      <c r="E37" s="96"/>
      <c r="F37" s="46">
        <f>(1/12)*0.055</f>
        <v>4.5833333333333334E-3</v>
      </c>
      <c r="G37" s="44">
        <f t="shared" ref="G37:J37" si="19">(G7*$F$37)</f>
        <v>13.635095833333333</v>
      </c>
      <c r="H37" s="44">
        <f t="shared" si="19"/>
        <v>26.365762499999999</v>
      </c>
      <c r="I37" s="44">
        <f t="shared" si="19"/>
        <v>36.062033333333332</v>
      </c>
      <c r="J37" s="44">
        <f t="shared" si="19"/>
        <v>27.406637500000002</v>
      </c>
    </row>
    <row r="38" spans="1:10" ht="16.5" customHeight="1" x14ac:dyDescent="0.25">
      <c r="A38" s="33" t="s">
        <v>8</v>
      </c>
      <c r="B38" s="94" t="s">
        <v>43</v>
      </c>
      <c r="C38" s="95"/>
      <c r="D38" s="95"/>
      <c r="E38" s="96"/>
      <c r="F38" s="46">
        <f>ROUND((F37*F25),4)</f>
        <v>4.0000000000000002E-4</v>
      </c>
      <c r="G38" s="44">
        <f t="shared" ref="G38:J38" si="20">(G7*$F$38)</f>
        <v>1.189972</v>
      </c>
      <c r="H38" s="44">
        <f t="shared" si="20"/>
        <v>2.3010120000000001</v>
      </c>
      <c r="I38" s="44">
        <f t="shared" si="20"/>
        <v>3.1472320000000003</v>
      </c>
      <c r="J38" s="44">
        <f t="shared" si="20"/>
        <v>2.3918520000000001</v>
      </c>
    </row>
    <row r="39" spans="1:10" ht="16.5" customHeight="1" x14ac:dyDescent="0.25">
      <c r="A39" s="33" t="s">
        <v>21</v>
      </c>
      <c r="B39" s="94" t="s">
        <v>44</v>
      </c>
      <c r="C39" s="95"/>
      <c r="D39" s="95"/>
      <c r="E39" s="96"/>
      <c r="F39" s="46">
        <f>4%</f>
        <v>0.04</v>
      </c>
      <c r="G39" s="44">
        <f t="shared" ref="G39:J39" si="21">(G7*$F$39)</f>
        <v>118.99719999999999</v>
      </c>
      <c r="H39" s="44">
        <f t="shared" si="21"/>
        <v>230.10120000000001</v>
      </c>
      <c r="I39" s="44">
        <f t="shared" si="21"/>
        <v>314.72320000000002</v>
      </c>
      <c r="J39" s="44">
        <f t="shared" si="21"/>
        <v>239.18520000000001</v>
      </c>
    </row>
    <row r="40" spans="1:10" ht="16.5" customHeight="1" x14ac:dyDescent="0.25">
      <c r="A40" s="33" t="s">
        <v>16</v>
      </c>
      <c r="B40" s="94" t="s">
        <v>45</v>
      </c>
      <c r="C40" s="95"/>
      <c r="D40" s="95"/>
      <c r="E40" s="96"/>
      <c r="F40" s="46">
        <v>1.9400000000000001E-2</v>
      </c>
      <c r="G40" s="44">
        <f t="shared" ref="G40:J40" si="22">G7*$F$40</f>
        <v>57.713642</v>
      </c>
      <c r="H40" s="44">
        <f t="shared" si="22"/>
        <v>111.599082</v>
      </c>
      <c r="I40" s="44">
        <f t="shared" si="22"/>
        <v>152.64075199999999</v>
      </c>
      <c r="J40" s="44">
        <f t="shared" si="22"/>
        <v>116.004822</v>
      </c>
    </row>
    <row r="41" spans="1:10" ht="16.5" customHeight="1" x14ac:dyDescent="0.25">
      <c r="A41" s="33" t="s">
        <v>24</v>
      </c>
      <c r="B41" s="94" t="s">
        <v>46</v>
      </c>
      <c r="C41" s="95"/>
      <c r="D41" s="95"/>
      <c r="E41" s="96"/>
      <c r="F41" s="46">
        <f>ROUND((F40*F26),4)</f>
        <v>7.1000000000000004E-3</v>
      </c>
      <c r="G41" s="44">
        <f t="shared" ref="G41:J41" si="23">G7*$F$41</f>
        <v>21.122002999999999</v>
      </c>
      <c r="H41" s="44">
        <f t="shared" si="23"/>
        <v>40.842962999999997</v>
      </c>
      <c r="I41" s="44">
        <f t="shared" si="23"/>
        <v>55.863368000000001</v>
      </c>
      <c r="J41" s="44">
        <f t="shared" si="23"/>
        <v>42.455373000000002</v>
      </c>
    </row>
    <row r="42" spans="1:10" ht="16.5" customHeight="1" x14ac:dyDescent="0.25">
      <c r="A42" s="33" t="s">
        <v>26</v>
      </c>
      <c r="B42" s="94" t="s">
        <v>47</v>
      </c>
      <c r="C42" s="95"/>
      <c r="D42" s="95"/>
      <c r="E42" s="96"/>
      <c r="F42" s="46">
        <v>0</v>
      </c>
      <c r="G42" s="46"/>
      <c r="H42" s="46"/>
      <c r="I42" s="46"/>
      <c r="J42" s="46"/>
    </row>
    <row r="43" spans="1:10" ht="16.5" customHeight="1" x14ac:dyDescent="0.25">
      <c r="A43" s="129" t="s">
        <v>48</v>
      </c>
      <c r="B43" s="129"/>
      <c r="C43" s="129"/>
      <c r="D43" s="129"/>
      <c r="E43" s="129"/>
      <c r="F43" s="20">
        <f t="shared" ref="F43:J43" si="24">SUM(F37:F42)</f>
        <v>7.1483333333333329E-2</v>
      </c>
      <c r="G43" s="16">
        <f t="shared" si="24"/>
        <v>212.65791283333331</v>
      </c>
      <c r="H43" s="16">
        <f t="shared" si="24"/>
        <v>411.21001949999999</v>
      </c>
      <c r="I43" s="16">
        <f t="shared" si="24"/>
        <v>562.43658533333337</v>
      </c>
      <c r="J43" s="16">
        <f t="shared" si="24"/>
        <v>427.44388450000002</v>
      </c>
    </row>
    <row r="44" spans="1:10" ht="46.5" customHeight="1" x14ac:dyDescent="0.25">
      <c r="A44" s="146" t="s">
        <v>49</v>
      </c>
      <c r="B44" s="146"/>
      <c r="C44" s="146"/>
      <c r="D44" s="146"/>
      <c r="E44" s="146"/>
      <c r="F44" s="146"/>
      <c r="G44" s="146"/>
      <c r="H44" s="146"/>
      <c r="I44" s="146"/>
      <c r="J44" s="146"/>
    </row>
    <row r="45" spans="1:10" x14ac:dyDescent="0.25">
      <c r="A45" s="58"/>
      <c r="B45" s="58"/>
      <c r="C45" s="58"/>
      <c r="D45" s="58"/>
      <c r="E45" s="58"/>
      <c r="F45" s="58"/>
      <c r="G45" s="58"/>
      <c r="H45" s="58"/>
      <c r="I45" s="58"/>
      <c r="J45" s="58"/>
    </row>
    <row r="46" spans="1:10" ht="15" customHeight="1" x14ac:dyDescent="0.25">
      <c r="A46" s="93" t="s">
        <v>50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ht="31.5" customHeight="1" x14ac:dyDescent="0.25">
      <c r="A47" s="18" t="s">
        <v>51</v>
      </c>
      <c r="B47" s="114" t="s">
        <v>106</v>
      </c>
      <c r="C47" s="115"/>
      <c r="D47" s="115"/>
      <c r="E47" s="116"/>
      <c r="F47" s="72" t="s">
        <v>13</v>
      </c>
      <c r="G47" s="9" t="s">
        <v>5</v>
      </c>
      <c r="H47" s="9" t="s">
        <v>5</v>
      </c>
      <c r="I47" s="9" t="s">
        <v>5</v>
      </c>
      <c r="J47" s="9" t="s">
        <v>5</v>
      </c>
    </row>
    <row r="48" spans="1:10" x14ac:dyDescent="0.25">
      <c r="A48" s="33" t="s">
        <v>6</v>
      </c>
      <c r="B48" s="94" t="s">
        <v>53</v>
      </c>
      <c r="C48" s="95"/>
      <c r="D48" s="95"/>
      <c r="E48" s="96"/>
      <c r="F48" s="73">
        <v>0</v>
      </c>
      <c r="G48" s="32">
        <f t="shared" ref="G48:J48" si="25">$F$48*G7</f>
        <v>0</v>
      </c>
      <c r="H48" s="32">
        <f t="shared" si="25"/>
        <v>0</v>
      </c>
      <c r="I48" s="32">
        <f t="shared" si="25"/>
        <v>0</v>
      </c>
      <c r="J48" s="32">
        <f t="shared" si="25"/>
        <v>0</v>
      </c>
    </row>
    <row r="49" spans="1:10" x14ac:dyDescent="0.25">
      <c r="A49" s="33" t="s">
        <v>8</v>
      </c>
      <c r="B49" s="100" t="s">
        <v>52</v>
      </c>
      <c r="C49" s="101"/>
      <c r="D49" s="101"/>
      <c r="E49" s="102"/>
      <c r="F49" s="74">
        <v>2.8E-3</v>
      </c>
      <c r="G49" s="32">
        <f t="shared" ref="G49:J49" si="26">$F$49*G7</f>
        <v>8.3298039999999993</v>
      </c>
      <c r="H49" s="32">
        <f t="shared" si="26"/>
        <v>16.107084</v>
      </c>
      <c r="I49" s="32">
        <f t="shared" si="26"/>
        <v>22.030624</v>
      </c>
      <c r="J49" s="32">
        <f t="shared" si="26"/>
        <v>16.742964000000001</v>
      </c>
    </row>
    <row r="50" spans="1:10" x14ac:dyDescent="0.25">
      <c r="A50" s="33" t="s">
        <v>21</v>
      </c>
      <c r="B50" s="100" t="s">
        <v>119</v>
      </c>
      <c r="C50" s="101"/>
      <c r="D50" s="101"/>
      <c r="E50" s="102"/>
      <c r="F50" s="73">
        <f>0.29%+0.02%</f>
        <v>3.0999999999999999E-3</v>
      </c>
      <c r="G50" s="32">
        <f t="shared" ref="G50:J50" si="27">$F$50*G7</f>
        <v>9.2222829999999991</v>
      </c>
      <c r="H50" s="32">
        <f t="shared" si="27"/>
        <v>17.832842999999997</v>
      </c>
      <c r="I50" s="32">
        <f t="shared" si="27"/>
        <v>24.391047999999998</v>
      </c>
      <c r="J50" s="32">
        <f t="shared" si="27"/>
        <v>18.536853000000001</v>
      </c>
    </row>
    <row r="51" spans="1:10" x14ac:dyDescent="0.25">
      <c r="A51" s="33" t="s">
        <v>16</v>
      </c>
      <c r="B51" s="100" t="s">
        <v>54</v>
      </c>
      <c r="C51" s="101"/>
      <c r="D51" s="101"/>
      <c r="E51" s="102"/>
      <c r="F51" s="74">
        <v>6.9999999999999999E-4</v>
      </c>
      <c r="G51" s="32">
        <f t="shared" ref="G51:J51" si="28">$F$51*G7</f>
        <v>2.0824509999999998</v>
      </c>
      <c r="H51" s="32">
        <f t="shared" si="28"/>
        <v>4.0267710000000001</v>
      </c>
      <c r="I51" s="32">
        <f t="shared" si="28"/>
        <v>5.5076559999999999</v>
      </c>
      <c r="J51" s="32">
        <f t="shared" si="28"/>
        <v>4.1857410000000002</v>
      </c>
    </row>
    <row r="52" spans="1:10" x14ac:dyDescent="0.25">
      <c r="A52" s="33" t="s">
        <v>24</v>
      </c>
      <c r="B52" s="100" t="s">
        <v>55</v>
      </c>
      <c r="C52" s="101"/>
      <c r="D52" s="101"/>
      <c r="E52" s="102"/>
      <c r="F52" s="74">
        <v>1.3899999999999999E-2</v>
      </c>
      <c r="G52" s="32">
        <f t="shared" ref="G52:J52" si="29">$F$52*G7</f>
        <v>41.351526999999997</v>
      </c>
      <c r="H52" s="32">
        <f t="shared" si="29"/>
        <v>79.960166999999998</v>
      </c>
      <c r="I52" s="32">
        <f t="shared" si="29"/>
        <v>109.36631199999999</v>
      </c>
      <c r="J52" s="32">
        <f t="shared" si="29"/>
        <v>83.116856999999996</v>
      </c>
    </row>
    <row r="53" spans="1:10" x14ac:dyDescent="0.25">
      <c r="A53" s="33" t="s">
        <v>26</v>
      </c>
      <c r="B53" s="94" t="s">
        <v>56</v>
      </c>
      <c r="C53" s="95"/>
      <c r="D53" s="95"/>
      <c r="E53" s="96"/>
      <c r="F53" s="74">
        <v>0</v>
      </c>
      <c r="G53" s="32">
        <f t="shared" ref="G53:J53" si="30">$F$53*G7</f>
        <v>0</v>
      </c>
      <c r="H53" s="32">
        <f t="shared" si="30"/>
        <v>0</v>
      </c>
      <c r="I53" s="32">
        <f t="shared" si="30"/>
        <v>0</v>
      </c>
      <c r="J53" s="32">
        <f t="shared" si="30"/>
        <v>0</v>
      </c>
    </row>
    <row r="54" spans="1:10" x14ac:dyDescent="0.25">
      <c r="A54" s="104" t="s">
        <v>114</v>
      </c>
      <c r="B54" s="104"/>
      <c r="C54" s="104"/>
      <c r="D54" s="104"/>
      <c r="E54" s="104"/>
      <c r="F54" s="75">
        <f t="shared" ref="F54:J54" si="31">SUM(F48:F53)</f>
        <v>2.0499999999999997E-2</v>
      </c>
      <c r="G54" s="9">
        <f t="shared" si="31"/>
        <v>60.986064999999996</v>
      </c>
      <c r="H54" s="9">
        <f t="shared" si="31"/>
        <v>117.92686499999999</v>
      </c>
      <c r="I54" s="9">
        <f t="shared" si="31"/>
        <v>161.29563999999999</v>
      </c>
      <c r="J54" s="9">
        <f t="shared" si="31"/>
        <v>122.582415</v>
      </c>
    </row>
    <row r="55" spans="1:10" s="58" customFormat="1" x14ac:dyDescent="0.25"/>
    <row r="56" spans="1:10" ht="31.5" customHeight="1" x14ac:dyDescent="0.25">
      <c r="A56" s="4" t="s">
        <v>57</v>
      </c>
      <c r="B56" s="114" t="s">
        <v>107</v>
      </c>
      <c r="C56" s="115"/>
      <c r="D56" s="115"/>
      <c r="E56" s="116"/>
      <c r="F56" s="76"/>
      <c r="G56" s="9" t="s">
        <v>5</v>
      </c>
      <c r="H56" s="9" t="s">
        <v>5</v>
      </c>
      <c r="I56" s="9" t="s">
        <v>5</v>
      </c>
      <c r="J56" s="9" t="s">
        <v>5</v>
      </c>
    </row>
    <row r="57" spans="1:10" x14ac:dyDescent="0.25">
      <c r="A57" s="33" t="s">
        <v>6</v>
      </c>
      <c r="B57" s="94" t="s">
        <v>59</v>
      </c>
      <c r="C57" s="95"/>
      <c r="D57" s="95"/>
      <c r="E57" s="96"/>
      <c r="F57" s="74">
        <v>0</v>
      </c>
      <c r="G57" s="32">
        <f>D57*G7</f>
        <v>0</v>
      </c>
      <c r="H57" s="32">
        <f>E57*H7</f>
        <v>0</v>
      </c>
      <c r="I57" s="32">
        <f>F57*I7</f>
        <v>0</v>
      </c>
      <c r="J57" s="32">
        <f>G57*J7</f>
        <v>0</v>
      </c>
    </row>
    <row r="58" spans="1:10" x14ac:dyDescent="0.25">
      <c r="A58" s="47"/>
      <c r="B58" s="97" t="s">
        <v>5</v>
      </c>
      <c r="C58" s="98"/>
      <c r="D58" s="98"/>
      <c r="E58" s="99"/>
      <c r="F58" s="77">
        <f>ROUND((SUM(F57:F57)),4)</f>
        <v>0</v>
      </c>
      <c r="G58" s="48">
        <f>D58*$I$7</f>
        <v>0</v>
      </c>
      <c r="H58" s="48">
        <f>E58*$I$7</f>
        <v>0</v>
      </c>
      <c r="I58" s="48">
        <f>F58*$I$7</f>
        <v>0</v>
      </c>
      <c r="J58" s="48">
        <f>G58*$I$7</f>
        <v>0</v>
      </c>
    </row>
    <row r="59" spans="1:10" ht="15" customHeight="1" x14ac:dyDescent="0.25">
      <c r="A59" s="104" t="s">
        <v>115</v>
      </c>
      <c r="B59" s="104"/>
      <c r="C59" s="104"/>
      <c r="D59" s="104"/>
      <c r="E59" s="104"/>
      <c r="F59" s="13">
        <f t="shared" ref="F59:J59" si="32">SUM(F57:F58)</f>
        <v>0</v>
      </c>
      <c r="G59" s="9">
        <f t="shared" si="32"/>
        <v>0</v>
      </c>
      <c r="H59" s="9">
        <f t="shared" si="32"/>
        <v>0</v>
      </c>
      <c r="I59" s="9">
        <f t="shared" si="32"/>
        <v>0</v>
      </c>
      <c r="J59" s="9">
        <f t="shared" si="32"/>
        <v>0</v>
      </c>
    </row>
    <row r="60" spans="1:10" ht="15" customHeight="1" x14ac:dyDescent="0.25">
      <c r="A60" s="26"/>
      <c r="B60" s="26"/>
      <c r="C60" s="78"/>
      <c r="D60" s="78"/>
      <c r="E60" s="78"/>
      <c r="F60" s="79"/>
      <c r="G60" s="23"/>
      <c r="H60" s="23"/>
      <c r="I60" s="23"/>
      <c r="J60" s="23"/>
    </row>
    <row r="61" spans="1:10" ht="31.5" customHeight="1" x14ac:dyDescent="0.25">
      <c r="A61" s="104" t="s">
        <v>108</v>
      </c>
      <c r="B61" s="104"/>
      <c r="C61" s="104"/>
      <c r="D61" s="104"/>
      <c r="E61" s="104"/>
      <c r="F61" s="13" t="s">
        <v>60</v>
      </c>
      <c r="G61" s="9" t="s">
        <v>5</v>
      </c>
      <c r="H61" s="9" t="s">
        <v>5</v>
      </c>
      <c r="I61" s="9" t="s">
        <v>5</v>
      </c>
      <c r="J61" s="9" t="s">
        <v>5</v>
      </c>
    </row>
    <row r="62" spans="1:10" x14ac:dyDescent="0.25">
      <c r="A62" s="42" t="s">
        <v>51</v>
      </c>
      <c r="B62" s="108" t="s">
        <v>52</v>
      </c>
      <c r="C62" s="109"/>
      <c r="D62" s="109"/>
      <c r="E62" s="110"/>
      <c r="F62" s="80"/>
      <c r="G62" s="43">
        <f>G54</f>
        <v>60.986064999999996</v>
      </c>
      <c r="H62" s="43">
        <f>H54</f>
        <v>117.92686499999999</v>
      </c>
      <c r="I62" s="43">
        <f>I54</f>
        <v>161.29563999999999</v>
      </c>
      <c r="J62" s="43">
        <f>J54</f>
        <v>122.582415</v>
      </c>
    </row>
    <row r="63" spans="1:10" x14ac:dyDescent="0.25">
      <c r="A63" s="40" t="s">
        <v>57</v>
      </c>
      <c r="B63" s="111" t="s">
        <v>58</v>
      </c>
      <c r="C63" s="112"/>
      <c r="D63" s="112"/>
      <c r="E63" s="113"/>
      <c r="F63" s="68"/>
      <c r="G63" s="48">
        <f>G59</f>
        <v>0</v>
      </c>
      <c r="H63" s="48">
        <f>H59</f>
        <v>0</v>
      </c>
      <c r="I63" s="48">
        <f>I59</f>
        <v>0</v>
      </c>
      <c r="J63" s="48">
        <f>J59</f>
        <v>0</v>
      </c>
    </row>
    <row r="64" spans="1:10" x14ac:dyDescent="0.25">
      <c r="A64" s="103" t="s">
        <v>116</v>
      </c>
      <c r="B64" s="103"/>
      <c r="C64" s="103"/>
      <c r="D64" s="103"/>
      <c r="E64" s="103"/>
      <c r="F64" s="81"/>
      <c r="G64" s="15">
        <f>SUM(G62:G63)</f>
        <v>60.986064999999996</v>
      </c>
      <c r="H64" s="15">
        <f>SUM(H62:H63)</f>
        <v>117.92686499999999</v>
      </c>
      <c r="I64" s="15">
        <f>SUM(I62:I63)</f>
        <v>161.29563999999999</v>
      </c>
      <c r="J64" s="15">
        <f>SUM(J62:J63)</f>
        <v>122.582415</v>
      </c>
    </row>
    <row r="65" spans="1:11" x14ac:dyDescent="0.25">
      <c r="C65" s="65"/>
    </row>
    <row r="66" spans="1:11" ht="15" customHeight="1" x14ac:dyDescent="0.25">
      <c r="A66" s="93" t="s">
        <v>61</v>
      </c>
      <c r="B66" s="93"/>
      <c r="C66" s="93"/>
      <c r="D66" s="93"/>
      <c r="E66" s="93"/>
      <c r="F66" s="93"/>
      <c r="G66" s="93"/>
      <c r="H66" s="93"/>
      <c r="I66" s="93"/>
      <c r="J66" s="93"/>
    </row>
    <row r="67" spans="1:11" ht="31.5" customHeight="1" x14ac:dyDescent="0.25">
      <c r="A67" s="18">
        <v>5</v>
      </c>
      <c r="B67" s="117" t="s">
        <v>62</v>
      </c>
      <c r="C67" s="118"/>
      <c r="D67" s="118"/>
      <c r="E67" s="119"/>
      <c r="F67" s="27" t="s">
        <v>91</v>
      </c>
      <c r="G67" s="17" t="s">
        <v>5</v>
      </c>
      <c r="H67" s="17" t="s">
        <v>5</v>
      </c>
      <c r="I67" s="17" t="s">
        <v>5</v>
      </c>
      <c r="J67" s="17" t="s">
        <v>5</v>
      </c>
    </row>
    <row r="68" spans="1:11" x14ac:dyDescent="0.25">
      <c r="A68" s="33" t="s">
        <v>6</v>
      </c>
      <c r="B68" s="94" t="s">
        <v>120</v>
      </c>
      <c r="C68" s="95"/>
      <c r="D68" s="95"/>
      <c r="E68" s="96"/>
      <c r="F68" s="49"/>
      <c r="G68" s="44">
        <v>0</v>
      </c>
      <c r="H68" s="44">
        <v>0</v>
      </c>
      <c r="I68" s="44">
        <v>0</v>
      </c>
      <c r="J68" s="44">
        <v>0</v>
      </c>
    </row>
    <row r="69" spans="1:11" x14ac:dyDescent="0.25">
      <c r="A69" s="33" t="s">
        <v>8</v>
      </c>
      <c r="B69" s="94" t="s">
        <v>63</v>
      </c>
      <c r="C69" s="95"/>
      <c r="D69" s="95"/>
      <c r="E69" s="96"/>
      <c r="F69" s="34"/>
      <c r="G69" s="44">
        <v>0</v>
      </c>
      <c r="H69" s="44">
        <v>0</v>
      </c>
      <c r="I69" s="44">
        <v>0</v>
      </c>
      <c r="J69" s="44">
        <v>0</v>
      </c>
    </row>
    <row r="70" spans="1:11" x14ac:dyDescent="0.25">
      <c r="A70" s="33" t="s">
        <v>21</v>
      </c>
      <c r="B70" s="94" t="s">
        <v>64</v>
      </c>
      <c r="C70" s="95"/>
      <c r="D70" s="95"/>
      <c r="E70" s="96"/>
      <c r="F70" s="34"/>
      <c r="G70" s="44">
        <v>0</v>
      </c>
      <c r="H70" s="44">
        <v>0</v>
      </c>
      <c r="I70" s="44">
        <v>0</v>
      </c>
      <c r="J70" s="44">
        <v>0</v>
      </c>
    </row>
    <row r="71" spans="1:11" x14ac:dyDescent="0.25">
      <c r="A71" s="103" t="s">
        <v>65</v>
      </c>
      <c r="B71" s="103"/>
      <c r="C71" s="103"/>
      <c r="D71" s="103"/>
      <c r="E71" s="103"/>
      <c r="F71" s="81"/>
      <c r="G71" s="15">
        <f>SUM(G68:G70)</f>
        <v>0</v>
      </c>
      <c r="H71" s="15">
        <f>SUM(H68:H70)</f>
        <v>0</v>
      </c>
      <c r="I71" s="15">
        <f>SUM(I68:I70)</f>
        <v>0</v>
      </c>
      <c r="J71" s="15">
        <f>SUM(J68:J70)</f>
        <v>0</v>
      </c>
    </row>
    <row r="72" spans="1:11" x14ac:dyDescent="0.25">
      <c r="A72" s="3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ht="15" customHeight="1" x14ac:dyDescent="0.25">
      <c r="A73" s="93" t="s">
        <v>66</v>
      </c>
      <c r="B73" s="93"/>
      <c r="C73" s="93"/>
      <c r="D73" s="93"/>
      <c r="E73" s="93"/>
      <c r="F73" s="93"/>
      <c r="G73" s="93"/>
      <c r="H73" s="93"/>
      <c r="I73" s="93"/>
      <c r="J73" s="93"/>
    </row>
    <row r="74" spans="1:11" ht="30.75" customHeight="1" x14ac:dyDescent="0.25">
      <c r="A74" s="18">
        <v>6</v>
      </c>
      <c r="B74" s="114" t="s">
        <v>67</v>
      </c>
      <c r="C74" s="115"/>
      <c r="D74" s="115"/>
      <c r="E74" s="116"/>
      <c r="F74" s="50" t="s">
        <v>40</v>
      </c>
      <c r="G74" s="9" t="s">
        <v>5</v>
      </c>
      <c r="H74" s="9" t="s">
        <v>5</v>
      </c>
      <c r="I74" s="9" t="s">
        <v>5</v>
      </c>
      <c r="J74" s="9" t="s">
        <v>5</v>
      </c>
    </row>
    <row r="75" spans="1:11" ht="15" customHeight="1" x14ac:dyDescent="0.25">
      <c r="A75" s="33" t="s">
        <v>6</v>
      </c>
      <c r="B75" s="100" t="s">
        <v>68</v>
      </c>
      <c r="C75" s="101"/>
      <c r="D75" s="101"/>
      <c r="E75" s="102"/>
      <c r="F75" s="34">
        <v>0.03</v>
      </c>
      <c r="G75" s="32">
        <f>G96*$F$75</f>
        <v>184.73184533499997</v>
      </c>
      <c r="H75" s="32">
        <f>H96*$F$75</f>
        <v>328.10750653499997</v>
      </c>
      <c r="I75" s="32">
        <f>I96*$F$75</f>
        <v>438.50766675999995</v>
      </c>
      <c r="J75" s="32">
        <f>J96*$F$75</f>
        <v>339.958388985</v>
      </c>
    </row>
    <row r="76" spans="1:11" x14ac:dyDescent="0.25">
      <c r="A76" s="33" t="s">
        <v>8</v>
      </c>
      <c r="B76" s="100" t="s">
        <v>69</v>
      </c>
      <c r="C76" s="101"/>
      <c r="D76" s="101"/>
      <c r="E76" s="102"/>
      <c r="F76" s="34">
        <v>0.03</v>
      </c>
      <c r="G76" s="32">
        <f>$F$76*(G96+G75)</f>
        <v>190.27380069504997</v>
      </c>
      <c r="H76" s="32">
        <f>$F$76*(H96+H75)</f>
        <v>337.95073173104993</v>
      </c>
      <c r="I76" s="32">
        <f>$F$76*(I96+I75)</f>
        <v>451.66289676279996</v>
      </c>
      <c r="J76" s="32">
        <f>$F$76*(J96+J75)</f>
        <v>350.15714065455001</v>
      </c>
    </row>
    <row r="77" spans="1:11" x14ac:dyDescent="0.25">
      <c r="A77" s="33"/>
      <c r="B77" s="105" t="s">
        <v>70</v>
      </c>
      <c r="C77" s="106"/>
      <c r="D77" s="106"/>
      <c r="E77" s="107"/>
      <c r="F77" s="67">
        <f t="shared" ref="F77:J77" si="33">SUM(F75:F76)</f>
        <v>0.06</v>
      </c>
      <c r="G77" s="1">
        <f t="shared" si="33"/>
        <v>375.00564603004995</v>
      </c>
      <c r="H77" s="1">
        <f t="shared" si="33"/>
        <v>666.0582382660499</v>
      </c>
      <c r="I77" s="1">
        <f t="shared" si="33"/>
        <v>890.17056352279997</v>
      </c>
      <c r="J77" s="1">
        <f t="shared" si="33"/>
        <v>690.11552963955</v>
      </c>
    </row>
    <row r="78" spans="1:11" x14ac:dyDescent="0.25">
      <c r="A78" s="33" t="s">
        <v>21</v>
      </c>
      <c r="B78" s="94" t="s">
        <v>71</v>
      </c>
      <c r="C78" s="95"/>
      <c r="D78" s="95"/>
      <c r="E78" s="96"/>
      <c r="F78" s="34"/>
      <c r="G78" s="32"/>
      <c r="H78" s="32"/>
      <c r="I78" s="32"/>
      <c r="J78" s="32"/>
    </row>
    <row r="79" spans="1:11" x14ac:dyDescent="0.25">
      <c r="A79" s="33" t="s">
        <v>72</v>
      </c>
      <c r="B79" s="94" t="s">
        <v>73</v>
      </c>
      <c r="C79" s="95"/>
      <c r="D79" s="95"/>
      <c r="E79" s="96"/>
      <c r="F79" s="34"/>
      <c r="G79" s="32"/>
      <c r="H79" s="32"/>
      <c r="I79" s="32"/>
      <c r="J79" s="32"/>
    </row>
    <row r="80" spans="1:11" ht="15" customHeight="1" x14ac:dyDescent="0.25">
      <c r="A80" s="33"/>
      <c r="B80" s="94" t="s">
        <v>74</v>
      </c>
      <c r="C80" s="95"/>
      <c r="D80" s="95"/>
      <c r="E80" s="96"/>
      <c r="F80" s="34">
        <v>7.5999999999999998E-2</v>
      </c>
      <c r="G80" s="32">
        <f>((G77+G96)/(1-($F$80+$F$81+$F$83)))*($F$80)</f>
        <v>578.99448468060302</v>
      </c>
      <c r="H80" s="32">
        <f>((H77+H96)/(1-($F$80+$F$81+$F$83)))*($F$80)</f>
        <v>1028.3686406183322</v>
      </c>
      <c r="I80" s="32">
        <f>((I77+I96)/(1-($F$80+$F$81+$F$83)))*($F$80)</f>
        <v>1374.3895649598437</v>
      </c>
      <c r="J80" s="32">
        <f>((J77+J96)/(1-($F$80+$F$81+$F$83)))*($F$80)</f>
        <v>1065.5121854397737</v>
      </c>
    </row>
    <row r="81" spans="1:10" x14ac:dyDescent="0.25">
      <c r="A81" s="33"/>
      <c r="B81" s="94" t="s">
        <v>75</v>
      </c>
      <c r="C81" s="95"/>
      <c r="D81" s="95"/>
      <c r="E81" s="96"/>
      <c r="F81" s="34">
        <v>1.6500000000000001E-2</v>
      </c>
      <c r="G81" s="32">
        <f>((G77+G96)/(1-($F$80+$F$81+$F$83)))*($F$81)</f>
        <v>125.70274996355199</v>
      </c>
      <c r="H81" s="32">
        <f>((H77+H96)/(1-($F$80+$F$81+$F$83)))*($F$81)</f>
        <v>223.26424434476948</v>
      </c>
      <c r="I81" s="32">
        <f>((I77+I96)/(1-($F$80+$F$81+$F$83)))*($F$81)</f>
        <v>298.38720818207139</v>
      </c>
      <c r="J81" s="32">
        <f>((J77+J96)/(1-($F$80+$F$81+$F$83)))*($F$81)</f>
        <v>231.3283034178456</v>
      </c>
    </row>
    <row r="82" spans="1:10" x14ac:dyDescent="0.25">
      <c r="A82" s="33" t="s">
        <v>76</v>
      </c>
      <c r="B82" s="94" t="s">
        <v>77</v>
      </c>
      <c r="C82" s="95"/>
      <c r="D82" s="95"/>
      <c r="E82" s="96"/>
      <c r="F82" s="34"/>
      <c r="G82" s="32"/>
      <c r="H82" s="32"/>
      <c r="I82" s="32"/>
      <c r="J82" s="32"/>
    </row>
    <row r="83" spans="1:10" x14ac:dyDescent="0.25">
      <c r="A83" s="33"/>
      <c r="B83" s="94" t="s">
        <v>78</v>
      </c>
      <c r="C83" s="95"/>
      <c r="D83" s="95"/>
      <c r="E83" s="96"/>
      <c r="F83" s="34">
        <v>0.05</v>
      </c>
      <c r="G83" s="32">
        <f t="shared" ref="G83:H83" si="34">((G77+G96)/(1-($F$80+$F$81+$F$83)))*($F$83)</f>
        <v>380.91742413197574</v>
      </c>
      <c r="H83" s="32">
        <f t="shared" si="34"/>
        <v>676.55831619627122</v>
      </c>
      <c r="I83" s="32">
        <f>((I77+I96)/(1-($F$80+$F$81+$F$83)))*($F$83)</f>
        <v>904.203661157792</v>
      </c>
      <c r="J83" s="32">
        <f>((J77+J96)/(1-($F$80+$F$81+$F$83)))*($F$83)</f>
        <v>700.99485884195644</v>
      </c>
    </row>
    <row r="84" spans="1:10" x14ac:dyDescent="0.25">
      <c r="A84" s="33" t="s">
        <v>79</v>
      </c>
      <c r="B84" s="94" t="s">
        <v>80</v>
      </c>
      <c r="C84" s="95"/>
      <c r="D84" s="95"/>
      <c r="E84" s="96"/>
      <c r="F84" s="34"/>
      <c r="G84" s="32"/>
      <c r="H84" s="32"/>
      <c r="I84" s="32"/>
      <c r="J84" s="32"/>
    </row>
    <row r="85" spans="1:10" x14ac:dyDescent="0.25">
      <c r="A85" s="33" t="s">
        <v>81</v>
      </c>
      <c r="B85" s="94" t="s">
        <v>82</v>
      </c>
      <c r="C85" s="95"/>
      <c r="D85" s="95"/>
      <c r="E85" s="96"/>
      <c r="F85" s="34"/>
      <c r="G85" s="32"/>
      <c r="H85" s="32"/>
      <c r="I85" s="32"/>
      <c r="J85" s="32"/>
    </row>
    <row r="86" spans="1:10" x14ac:dyDescent="0.25">
      <c r="A86" s="40"/>
      <c r="B86" s="97" t="s">
        <v>83</v>
      </c>
      <c r="C86" s="98"/>
      <c r="D86" s="98"/>
      <c r="E86" s="99"/>
      <c r="F86" s="82">
        <f t="shared" ref="F86:J86" si="35">F80+F81+F83+F85</f>
        <v>0.14250000000000002</v>
      </c>
      <c r="G86" s="25">
        <f t="shared" si="35"/>
        <v>1085.6146587761309</v>
      </c>
      <c r="H86" s="25">
        <f t="shared" si="35"/>
        <v>1928.1912011593727</v>
      </c>
      <c r="I86" s="25">
        <f t="shared" si="35"/>
        <v>2576.9804342997072</v>
      </c>
      <c r="J86" s="25">
        <f t="shared" si="35"/>
        <v>1997.8353476995758</v>
      </c>
    </row>
    <row r="87" spans="1:10" x14ac:dyDescent="0.25">
      <c r="A87" s="103" t="s">
        <v>117</v>
      </c>
      <c r="B87" s="103"/>
      <c r="C87" s="103"/>
      <c r="D87" s="103"/>
      <c r="E87" s="103"/>
      <c r="F87" s="15"/>
      <c r="G87" s="14">
        <f>G77+G86</f>
        <v>1460.6203048061809</v>
      </c>
      <c r="H87" s="14">
        <f t="shared" ref="H87:J87" si="36">H77+H86</f>
        <v>2594.2494394254227</v>
      </c>
      <c r="I87" s="14">
        <f t="shared" si="36"/>
        <v>3467.1509978225072</v>
      </c>
      <c r="J87" s="14">
        <f t="shared" si="36"/>
        <v>2687.9508773391258</v>
      </c>
    </row>
    <row r="88" spans="1:10" x14ac:dyDescent="0.25">
      <c r="A88" s="51"/>
      <c r="B88" s="51"/>
      <c r="C88" s="83"/>
      <c r="D88" s="83"/>
      <c r="E88" s="83"/>
      <c r="F88" s="84"/>
      <c r="G88" s="24"/>
      <c r="H88" s="24"/>
      <c r="I88" s="24"/>
      <c r="J88" s="24"/>
    </row>
    <row r="89" spans="1:10" ht="30" customHeight="1" x14ac:dyDescent="0.25">
      <c r="A89" s="93" t="s">
        <v>101</v>
      </c>
      <c r="B89" s="93"/>
      <c r="C89" s="93"/>
      <c r="D89" s="93"/>
      <c r="E89" s="93"/>
      <c r="F89" s="93"/>
      <c r="G89" s="93"/>
      <c r="H89" s="93"/>
      <c r="I89" s="93"/>
      <c r="J89" s="93"/>
    </row>
    <row r="90" spans="1:10" ht="30.75" customHeight="1" x14ac:dyDescent="0.25">
      <c r="A90" s="18"/>
      <c r="B90" s="126" t="s">
        <v>84</v>
      </c>
      <c r="C90" s="127"/>
      <c r="D90" s="127"/>
      <c r="E90" s="127"/>
      <c r="F90" s="128"/>
      <c r="G90" s="19" t="s">
        <v>100</v>
      </c>
      <c r="H90" s="19" t="s">
        <v>99</v>
      </c>
      <c r="I90" s="19" t="s">
        <v>98</v>
      </c>
      <c r="J90" s="19" t="s">
        <v>0</v>
      </c>
    </row>
    <row r="91" spans="1:10" ht="22.5" customHeight="1" x14ac:dyDescent="0.25">
      <c r="A91" s="33" t="s">
        <v>6</v>
      </c>
      <c r="B91" s="94" t="s">
        <v>85</v>
      </c>
      <c r="C91" s="95"/>
      <c r="D91" s="95"/>
      <c r="E91" s="95"/>
      <c r="F91" s="96"/>
      <c r="G91" s="32">
        <f t="shared" ref="G91:J91" si="37">G7</f>
        <v>2974.93</v>
      </c>
      <c r="H91" s="32">
        <f t="shared" si="37"/>
        <v>5752.53</v>
      </c>
      <c r="I91" s="32">
        <f t="shared" si="37"/>
        <v>7868.08</v>
      </c>
      <c r="J91" s="32">
        <f t="shared" si="37"/>
        <v>5979.63</v>
      </c>
    </row>
    <row r="92" spans="1:10" ht="22.5" customHeight="1" x14ac:dyDescent="0.25">
      <c r="A92" s="33" t="s">
        <v>8</v>
      </c>
      <c r="B92" s="94" t="s">
        <v>86</v>
      </c>
      <c r="C92" s="95"/>
      <c r="D92" s="95"/>
      <c r="E92" s="95"/>
      <c r="F92" s="96"/>
      <c r="G92" s="32">
        <f t="shared" ref="G92:J92" si="38">G33</f>
        <v>2909.1541999999999</v>
      </c>
      <c r="H92" s="32">
        <f t="shared" si="38"/>
        <v>4655.25</v>
      </c>
      <c r="I92" s="32">
        <f t="shared" si="38"/>
        <v>6025.11</v>
      </c>
      <c r="J92" s="32">
        <f t="shared" si="38"/>
        <v>4802.29</v>
      </c>
    </row>
    <row r="93" spans="1:10" ht="22.5" customHeight="1" x14ac:dyDescent="0.25">
      <c r="A93" s="33" t="s">
        <v>21</v>
      </c>
      <c r="B93" s="94" t="s">
        <v>87</v>
      </c>
      <c r="C93" s="95"/>
      <c r="D93" s="95"/>
      <c r="E93" s="95"/>
      <c r="F93" s="96"/>
      <c r="G93" s="32">
        <f t="shared" ref="G93:J93" si="39">G43</f>
        <v>212.65791283333331</v>
      </c>
      <c r="H93" s="32">
        <f t="shared" si="39"/>
        <v>411.21001949999999</v>
      </c>
      <c r="I93" s="32">
        <f t="shared" si="39"/>
        <v>562.43658533333337</v>
      </c>
      <c r="J93" s="32">
        <f t="shared" si="39"/>
        <v>427.44388450000002</v>
      </c>
    </row>
    <row r="94" spans="1:10" ht="22.5" customHeight="1" x14ac:dyDescent="0.25">
      <c r="A94" s="33" t="s">
        <v>16</v>
      </c>
      <c r="B94" s="94" t="s">
        <v>88</v>
      </c>
      <c r="C94" s="95"/>
      <c r="D94" s="95"/>
      <c r="E94" s="95"/>
      <c r="F94" s="96"/>
      <c r="G94" s="32">
        <f>G64</f>
        <v>60.986064999999996</v>
      </c>
      <c r="H94" s="32">
        <f t="shared" ref="H94:J94" si="40">H64</f>
        <v>117.92686499999999</v>
      </c>
      <c r="I94" s="32">
        <f t="shared" si="40"/>
        <v>161.29563999999999</v>
      </c>
      <c r="J94" s="32">
        <f t="shared" si="40"/>
        <v>122.582415</v>
      </c>
    </row>
    <row r="95" spans="1:10" ht="22.5" customHeight="1" x14ac:dyDescent="0.25">
      <c r="A95" s="33" t="s">
        <v>24</v>
      </c>
      <c r="B95" s="94" t="s">
        <v>89</v>
      </c>
      <c r="C95" s="95"/>
      <c r="D95" s="95"/>
      <c r="E95" s="95"/>
      <c r="F95" s="96"/>
      <c r="G95" s="32">
        <f>G71</f>
        <v>0</v>
      </c>
      <c r="H95" s="32">
        <f>H71</f>
        <v>0</v>
      </c>
      <c r="I95" s="32">
        <f>I71</f>
        <v>0</v>
      </c>
      <c r="J95" s="32">
        <f>J71</f>
        <v>0</v>
      </c>
    </row>
    <row r="96" spans="1:10" ht="22.5" customHeight="1" x14ac:dyDescent="0.25">
      <c r="A96" s="33"/>
      <c r="B96" s="120" t="s">
        <v>5</v>
      </c>
      <c r="C96" s="121"/>
      <c r="D96" s="121"/>
      <c r="E96" s="121"/>
      <c r="F96" s="122"/>
      <c r="G96" s="1">
        <f>SUM(G91:G95)</f>
        <v>6157.7281778333327</v>
      </c>
      <c r="H96" s="1">
        <f>SUM(H91:H95)</f>
        <v>10936.916884499999</v>
      </c>
      <c r="I96" s="1">
        <f>SUM(I91:I95)</f>
        <v>14616.922225333332</v>
      </c>
      <c r="J96" s="1">
        <f>SUM(J91:J95)</f>
        <v>11331.946299500001</v>
      </c>
    </row>
    <row r="97" spans="1:10" ht="22.5" customHeight="1" x14ac:dyDescent="0.25">
      <c r="A97" s="33" t="s">
        <v>26</v>
      </c>
      <c r="B97" s="94" t="s">
        <v>90</v>
      </c>
      <c r="C97" s="95"/>
      <c r="D97" s="95"/>
      <c r="E97" s="95"/>
      <c r="F97" s="96"/>
      <c r="G97" s="32">
        <f>G87</f>
        <v>1460.6203048061809</v>
      </c>
      <c r="H97" s="32">
        <f>H87</f>
        <v>2594.2494394254227</v>
      </c>
      <c r="I97" s="32">
        <f>I87</f>
        <v>3467.1509978225072</v>
      </c>
      <c r="J97" s="32">
        <f>J87</f>
        <v>2687.9508773391258</v>
      </c>
    </row>
    <row r="98" spans="1:10" ht="22.5" customHeight="1" x14ac:dyDescent="0.25">
      <c r="A98" s="123" t="s">
        <v>118</v>
      </c>
      <c r="B98" s="124"/>
      <c r="C98" s="124"/>
      <c r="D98" s="124"/>
      <c r="E98" s="124"/>
      <c r="F98" s="125"/>
      <c r="G98" s="7">
        <f>ROUND((G96+G77)/(1-$F$86),2)</f>
        <v>7618.35</v>
      </c>
      <c r="H98" s="7">
        <f>ROUND((H96+H77)/(1-$F$86),2)</f>
        <v>13531.17</v>
      </c>
      <c r="I98" s="7">
        <f>ROUND((I96+I77)/(1-$F$86),2)</f>
        <v>18084.07</v>
      </c>
      <c r="J98" s="7">
        <f>ROUND((J96+J77)/(1-$F$86),2)</f>
        <v>14019.9</v>
      </c>
    </row>
    <row r="99" spans="1:10" x14ac:dyDescent="0.25">
      <c r="A99" s="38"/>
      <c r="B99" s="58"/>
      <c r="C99" s="58"/>
      <c r="D99" s="58"/>
      <c r="E99" s="58"/>
      <c r="F99" s="58"/>
      <c r="G99" s="86"/>
      <c r="H99" s="86"/>
      <c r="I99" s="86"/>
      <c r="J99" s="87"/>
    </row>
    <row r="100" spans="1:10" x14ac:dyDescent="0.25">
      <c r="A100" s="38"/>
      <c r="B100" s="58"/>
      <c r="C100" s="58"/>
      <c r="D100" s="58"/>
      <c r="E100" s="58"/>
      <c r="F100" s="58"/>
      <c r="G100" s="58"/>
      <c r="H100" s="58"/>
      <c r="I100" s="58"/>
      <c r="J100" s="57"/>
    </row>
    <row r="101" spans="1:10" s="58" customFormat="1" x14ac:dyDescent="0.25">
      <c r="A101" s="38"/>
      <c r="G101" s="88"/>
      <c r="H101" s="88"/>
      <c r="I101" s="88"/>
      <c r="J101" s="88"/>
    </row>
    <row r="102" spans="1:10" s="58" customFormat="1" x14ac:dyDescent="0.25">
      <c r="A102" s="38"/>
    </row>
    <row r="103" spans="1:10" s="58" customFormat="1" x14ac:dyDescent="0.25">
      <c r="A103" s="38"/>
    </row>
    <row r="104" spans="1:10" s="58" customFormat="1" x14ac:dyDescent="0.25">
      <c r="A104" s="38"/>
    </row>
    <row r="105" spans="1:10" s="58" customFormat="1" x14ac:dyDescent="0.25">
      <c r="A105" s="38"/>
    </row>
    <row r="106" spans="1:10" s="58" customFormat="1" x14ac:dyDescent="0.25">
      <c r="A106" s="38"/>
    </row>
    <row r="107" spans="1:10" s="58" customFormat="1" x14ac:dyDescent="0.25">
      <c r="A107" s="38"/>
    </row>
    <row r="108" spans="1:10" s="58" customFormat="1" x14ac:dyDescent="0.25">
      <c r="A108" s="38"/>
    </row>
    <row r="109" spans="1:10" s="58" customFormat="1" x14ac:dyDescent="0.25">
      <c r="A109" s="38"/>
    </row>
    <row r="110" spans="1:10" s="58" customFormat="1" x14ac:dyDescent="0.25">
      <c r="A110" s="38"/>
    </row>
    <row r="111" spans="1:10" s="58" customFormat="1" x14ac:dyDescent="0.25">
      <c r="A111" s="38"/>
    </row>
    <row r="112" spans="1:10" s="58" customFormat="1" x14ac:dyDescent="0.25">
      <c r="A112" s="38"/>
    </row>
    <row r="113" spans="1:1" s="58" customFormat="1" x14ac:dyDescent="0.25">
      <c r="A113" s="38"/>
    </row>
    <row r="114" spans="1:1" s="58" customFormat="1" x14ac:dyDescent="0.25">
      <c r="A114" s="38"/>
    </row>
    <row r="115" spans="1:1" s="58" customFormat="1" x14ac:dyDescent="0.25">
      <c r="A115" s="38"/>
    </row>
  </sheetData>
  <mergeCells count="79">
    <mergeCell ref="A64:E64"/>
    <mergeCell ref="A61:E61"/>
    <mergeCell ref="A7:E7"/>
    <mergeCell ref="A9:J9"/>
    <mergeCell ref="B21:E21"/>
    <mergeCell ref="B22:E22"/>
    <mergeCell ref="B23:E23"/>
    <mergeCell ref="B24:E24"/>
    <mergeCell ref="B25:E25"/>
    <mergeCell ref="B15:E15"/>
    <mergeCell ref="B17:E17"/>
    <mergeCell ref="B18:E18"/>
    <mergeCell ref="A59:E59"/>
    <mergeCell ref="B47:E47"/>
    <mergeCell ref="A44:J44"/>
    <mergeCell ref="A46:J46"/>
    <mergeCell ref="A2:J2"/>
    <mergeCell ref="B41:E41"/>
    <mergeCell ref="B42:E42"/>
    <mergeCell ref="B39:E39"/>
    <mergeCell ref="B40:E40"/>
    <mergeCell ref="A35:J35"/>
    <mergeCell ref="B19:E19"/>
    <mergeCell ref="B20:E20"/>
    <mergeCell ref="B10:E10"/>
    <mergeCell ref="B11:E11"/>
    <mergeCell ref="B12:E12"/>
    <mergeCell ref="B13:E13"/>
    <mergeCell ref="B14:E14"/>
    <mergeCell ref="A43:E43"/>
    <mergeCell ref="B26:E26"/>
    <mergeCell ref="B32:F32"/>
    <mergeCell ref="B36:E36"/>
    <mergeCell ref="B37:E37"/>
    <mergeCell ref="B38:E38"/>
    <mergeCell ref="A33:F33"/>
    <mergeCell ref="B95:F95"/>
    <mergeCell ref="B96:F96"/>
    <mergeCell ref="B97:F97"/>
    <mergeCell ref="A98:F98"/>
    <mergeCell ref="A87:E87"/>
    <mergeCell ref="A89:J89"/>
    <mergeCell ref="B90:F90"/>
    <mergeCell ref="B91:F91"/>
    <mergeCell ref="B92:F92"/>
    <mergeCell ref="B93:F93"/>
    <mergeCell ref="B94:F94"/>
    <mergeCell ref="B48:E48"/>
    <mergeCell ref="B77:E77"/>
    <mergeCell ref="B78:E78"/>
    <mergeCell ref="B79:E79"/>
    <mergeCell ref="B62:E62"/>
    <mergeCell ref="B63:E63"/>
    <mergeCell ref="B56:E56"/>
    <mergeCell ref="B57:E57"/>
    <mergeCell ref="B58:E58"/>
    <mergeCell ref="B74:E74"/>
    <mergeCell ref="B75:E75"/>
    <mergeCell ref="B76:E76"/>
    <mergeCell ref="B67:E67"/>
    <mergeCell ref="B68:E68"/>
    <mergeCell ref="B69:E69"/>
    <mergeCell ref="A66:J66"/>
    <mergeCell ref="B85:E85"/>
    <mergeCell ref="B86:E86"/>
    <mergeCell ref="B49:E49"/>
    <mergeCell ref="B50:E50"/>
    <mergeCell ref="B51:E51"/>
    <mergeCell ref="B52:E52"/>
    <mergeCell ref="B53:E53"/>
    <mergeCell ref="B80:E80"/>
    <mergeCell ref="B81:E81"/>
    <mergeCell ref="B82:E82"/>
    <mergeCell ref="B83:E83"/>
    <mergeCell ref="B84:E84"/>
    <mergeCell ref="B70:E70"/>
    <mergeCell ref="A73:J73"/>
    <mergeCell ref="A71:E71"/>
    <mergeCell ref="A54:E5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F14:G1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74830387D31448B47CAAE87F3C9D48" ma:contentTypeVersion="8" ma:contentTypeDescription="Create a new document." ma:contentTypeScope="" ma:versionID="394525534272f84cfb955dff92b0395b">
  <xsd:schema xmlns:xsd="http://www.w3.org/2001/XMLSchema" xmlns:xs="http://www.w3.org/2001/XMLSchema" xmlns:p="http://schemas.microsoft.com/office/2006/metadata/properties" xmlns:ns3="b72977e1-856b-424a-9ed5-d7b787d9dceb" xmlns:ns4="d33b131b-7ccf-4db8-8d98-452dcab1dc54" targetNamespace="http://schemas.microsoft.com/office/2006/metadata/properties" ma:root="true" ma:fieldsID="8de8445f20d8ab6ab16e82003a8a72ff" ns3:_="" ns4:_="">
    <xsd:import namespace="b72977e1-856b-424a-9ed5-d7b787d9dceb"/>
    <xsd:import namespace="d33b131b-7ccf-4db8-8d98-452dcab1dc5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977e1-856b-424a-9ed5-d7b787d9dce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b131b-7ccf-4db8-8d98-452dcab1dc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33b131b-7ccf-4db8-8d98-452dcab1dc54" xsi:nil="true"/>
  </documentManagement>
</p:properties>
</file>

<file path=customXml/itemProps1.xml><?xml version="1.0" encoding="utf-8"?>
<ds:datastoreItem xmlns:ds="http://schemas.openxmlformats.org/officeDocument/2006/customXml" ds:itemID="{F55D5768-128E-4BF0-A07A-B88B7EA25C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2F4128-990F-495D-A02E-427A019C7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2977e1-856b-424a-9ed5-d7b787d9dceb"/>
    <ds:schemaRef ds:uri="d33b131b-7ccf-4db8-8d98-452dcab1dc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F6B97E-F695-4BF4-9B3B-D17CF6705ABC}">
  <ds:schemaRefs>
    <ds:schemaRef ds:uri="b72977e1-856b-424a-9ed5-d7b787d9dceb"/>
    <ds:schemaRef ds:uri="http://purl.org/dc/dcmitype/"/>
    <ds:schemaRef ds:uri="d33b131b-7ccf-4db8-8d98-452dcab1dc54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Planilha</vt:lpstr>
    </vt:vector>
  </TitlesOfParts>
  <Company>Ministerio da Infraestrutura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Martins dos Santos</dc:creator>
  <cp:lastModifiedBy>Gioconda Brito Andrade</cp:lastModifiedBy>
  <cp:lastPrinted>2023-06-16T15:05:53Z</cp:lastPrinted>
  <dcterms:created xsi:type="dcterms:W3CDTF">2023-06-01T17:19:53Z</dcterms:created>
  <dcterms:modified xsi:type="dcterms:W3CDTF">2025-04-08T17:22:23Z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0x010100DD74830387D31448B47CAAE87F3C9D48</vt:lpwstr>
  </property>
</Properties>
</file>